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Dylan\AppData\Local\Temp\claude\C--Users-Dylan-Downloads-Justin-Valentine-Site\5a6db5cb-5b84-4204-9e37-9a94782f5e58\scratchpad\kit\"/>
    </mc:Choice>
  </mc:AlternateContent>
  <xr:revisionPtr revIDLastSave="0" documentId="13_ncr:1_{C218FF22-F5DF-415B-B5C6-4ADCEA037A2C}" xr6:coauthVersionLast="47" xr6:coauthVersionMax="47" xr10:uidLastSave="{00000000-0000-0000-0000-000000000000}"/>
  <bookViews>
    <workbookView xWindow="31140" yWindow="2190" windowWidth="21600" windowHeight="11295" xr2:uid="{00000000-000D-0000-FFFF-FFFF00000000}"/>
  </bookViews>
  <sheets>
    <sheet name="Start here" sheetId="1" r:id="rId1"/>
    <sheet name="Suburbs" sheetId="2" r:id="rId2"/>
    <sheet name="Properties" sheetId="3" r:id="rId3"/>
    <sheet name="Comparables" sheetId="4" r:id="rId4"/>
    <sheet name="Red flags" sheetId="5" r:id="rId5"/>
    <sheet name="Search log"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9" i="6" l="1"/>
  <c r="I58" i="6"/>
  <c r="I57" i="6"/>
  <c r="I56" i="6"/>
  <c r="I55" i="6"/>
  <c r="I54" i="6"/>
  <c r="I53" i="6"/>
  <c r="I52" i="6"/>
  <c r="I51" i="6"/>
  <c r="I50" i="6"/>
  <c r="I49" i="6"/>
  <c r="I48" i="6"/>
  <c r="I47" i="6"/>
  <c r="I46" i="6"/>
  <c r="I45" i="6"/>
  <c r="I44" i="6"/>
  <c r="I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A10" i="6"/>
  <c r="G36" i="5"/>
  <c r="F36" i="5"/>
  <c r="E36" i="5"/>
  <c r="D36" i="5"/>
  <c r="C36" i="5"/>
  <c r="B36" i="5"/>
  <c r="G5" i="5"/>
  <c r="F5" i="5"/>
  <c r="E5" i="5"/>
  <c r="D5" i="5"/>
  <c r="C5" i="5"/>
  <c r="B5" i="5"/>
  <c r="F66" i="4"/>
  <c r="F65" i="4"/>
  <c r="F64" i="4"/>
  <c r="F63" i="4"/>
  <c r="F62" i="4"/>
  <c r="A60" i="4"/>
  <c r="F55" i="4"/>
  <c r="F54" i="4"/>
  <c r="F53" i="4"/>
  <c r="F52" i="4"/>
  <c r="F51" i="4"/>
  <c r="A49" i="4"/>
  <c r="F44" i="4"/>
  <c r="F43" i="4"/>
  <c r="F42" i="4"/>
  <c r="F41" i="4"/>
  <c r="F40" i="4"/>
  <c r="B46" i="4" s="1"/>
  <c r="A38" i="4"/>
  <c r="F33" i="4"/>
  <c r="F32" i="4"/>
  <c r="F31" i="4"/>
  <c r="F30" i="4"/>
  <c r="F29" i="4"/>
  <c r="A27" i="4"/>
  <c r="F22" i="4"/>
  <c r="F21" i="4"/>
  <c r="F20" i="4"/>
  <c r="F19" i="4"/>
  <c r="F18" i="4"/>
  <c r="A16" i="4"/>
  <c r="F11" i="4"/>
  <c r="F10" i="4"/>
  <c r="F9" i="4"/>
  <c r="F8" i="4"/>
  <c r="F7" i="4"/>
  <c r="A5" i="4"/>
  <c r="P21" i="3"/>
  <c r="L21" i="3"/>
  <c r="N21" i="3" s="1"/>
  <c r="P20" i="3"/>
  <c r="L20" i="3"/>
  <c r="M20" i="3" s="1"/>
  <c r="P19" i="3"/>
  <c r="L19" i="3"/>
  <c r="N19" i="3" s="1"/>
  <c r="P18" i="3"/>
  <c r="M18" i="3"/>
  <c r="L18" i="3"/>
  <c r="N18" i="3" s="1"/>
  <c r="P17" i="3"/>
  <c r="L17" i="3"/>
  <c r="M17" i="3" s="1"/>
  <c r="P16" i="3"/>
  <c r="L16" i="3"/>
  <c r="M16" i="3" s="1"/>
  <c r="P15" i="3"/>
  <c r="L15" i="3"/>
  <c r="N15" i="3" s="1"/>
  <c r="P14" i="3"/>
  <c r="L14" i="3"/>
  <c r="N14" i="3" s="1"/>
  <c r="P13" i="3"/>
  <c r="L13" i="3"/>
  <c r="N13" i="3" s="1"/>
  <c r="P12" i="3"/>
  <c r="L12" i="3"/>
  <c r="N12" i="3" s="1"/>
  <c r="O11" i="3"/>
  <c r="P11" i="3" s="1"/>
  <c r="L11" i="3"/>
  <c r="N11" i="3" s="1"/>
  <c r="O10" i="3"/>
  <c r="P10" i="3" s="1"/>
  <c r="L10" i="3"/>
  <c r="N10" i="3" s="1"/>
  <c r="O9" i="3"/>
  <c r="P9" i="3" s="1"/>
  <c r="L9" i="3"/>
  <c r="N9" i="3" s="1"/>
  <c r="O8" i="3"/>
  <c r="P8" i="3" s="1"/>
  <c r="L8" i="3"/>
  <c r="M8" i="3" s="1"/>
  <c r="O7" i="3"/>
  <c r="P7" i="3" s="1"/>
  <c r="L7" i="3"/>
  <c r="M7" i="3" s="1"/>
  <c r="O6" i="3"/>
  <c r="P6" i="3" s="1"/>
  <c r="L6" i="3"/>
  <c r="N6" i="3" s="1"/>
  <c r="D6" i="3"/>
  <c r="G26" i="2"/>
  <c r="F26" i="2"/>
  <c r="G25" i="2"/>
  <c r="F25" i="2"/>
  <c r="E25" i="2"/>
  <c r="E26" i="2" s="1"/>
  <c r="D25" i="2"/>
  <c r="D26" i="2" s="1"/>
  <c r="C25" i="2"/>
  <c r="C26" i="2" s="1"/>
  <c r="B25" i="2"/>
  <c r="B26" i="2" s="1"/>
  <c r="B36" i="4" l="1"/>
  <c r="M10" i="3"/>
  <c r="M15" i="3"/>
  <c r="B23" i="4"/>
  <c r="N7" i="3"/>
  <c r="M12" i="3"/>
  <c r="B12" i="4"/>
  <c r="B47" i="4"/>
  <c r="B58" i="4"/>
  <c r="B69" i="4"/>
  <c r="M21" i="3"/>
  <c r="D7" i="6"/>
  <c r="B34" i="4"/>
  <c r="M19" i="3"/>
  <c r="B35" i="4"/>
  <c r="N16" i="3"/>
  <c r="M11" i="3"/>
  <c r="B68" i="4"/>
  <c r="B25" i="4"/>
  <c r="M9" i="3"/>
  <c r="N20" i="3"/>
  <c r="D5" i="6"/>
  <c r="B13" i="4"/>
  <c r="B57" i="4"/>
  <c r="D6" i="6"/>
  <c r="M13" i="3"/>
  <c r="B24" i="4"/>
  <c r="M14" i="3"/>
  <c r="N17" i="3"/>
  <c r="B56" i="4"/>
  <c r="B14" i="4"/>
  <c r="N8" i="3"/>
  <c r="B45" i="4"/>
  <c r="M6" i="3"/>
  <c r="B6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Justin Valentine</author>
  </authors>
  <commentList>
    <comment ref="A10" authorId="0" shapeId="0" xr:uid="{00000000-0006-0000-0100-000001000000}">
      <text>
        <r>
          <rPr>
            <sz val="11"/>
            <color theme="1"/>
            <rFont val="Calibri"/>
            <family val="2"/>
            <scheme val="minor"/>
          </rPr>
          <t>Source: suburb data published on justinvalentine.com.au, 12 months to June 2026. Refreshed quarterly — check the site for the current figures.</t>
        </r>
      </text>
    </comment>
  </commentList>
</comments>
</file>

<file path=xl/sharedStrings.xml><?xml version="1.0" encoding="utf-8"?>
<sst xmlns="http://schemas.openxmlformats.org/spreadsheetml/2006/main" count="227" uniqueCount="156">
  <si>
    <t>The Melbourne Property Comparison Tracker</t>
  </si>
  <si>
    <t>Companion workbook to The Melbourne Home Buyer's Decision Kit  ·  Justin Valentine Buyers Advocates</t>
  </si>
  <si>
    <t>HOW THIS WORKS</t>
  </si>
  <si>
    <t>Step 1</t>
  </si>
  <si>
    <t>Score the suburbs you are considering on the 'Suburbs' tab. Decide where your budget genuinely works before you inspect anything.</t>
  </si>
  <si>
    <t>Step 2</t>
  </si>
  <si>
    <t>Every time you inspect a home, add a row on the 'Properties' tab and score it out of 100. The total, the verdict and the ranking calculate themselves.</t>
  </si>
  <si>
    <t>Step 3</t>
  </si>
  <si>
    <t>For any property you are serious about, find five genuine comparable sales on the 'Comparables' tab. That produces your evidence-based ceiling, which flows back to the Properties tab.</t>
  </si>
  <si>
    <t>Step 4</t>
  </si>
  <si>
    <t>Before you offer, work through the 'Red flags' tab for that property. Anything still marked Outstanding is a reason to slow down.</t>
  </si>
  <si>
    <t>Step 5</t>
  </si>
  <si>
    <t>Log every property you watch on the 'Search log' tab, including what it eventually sold for. After ten entries you will know exactly how far above the quoted range homes are selling in your target pockets. Most buyers never find this out.</t>
  </si>
  <si>
    <t>THE COLOUR CODE</t>
  </si>
  <si>
    <t>Gold cells</t>
  </si>
  <si>
    <t>You type here.</t>
  </si>
  <si>
    <t>Grey cells</t>
  </si>
  <si>
    <t>Calculated for you. Do not type in these — you will overwrite the formula.</t>
  </si>
  <si>
    <t>Navy headers</t>
  </si>
  <si>
    <t>Labels and section headings.</t>
  </si>
  <si>
    <t>A NOTE ON SCORING</t>
  </si>
  <si>
    <t>Scores are deliberately blunt. The value is not in getting a home from 71 to 73 — it is in seeing that the home you loved on Saturday scored 62 while the one you dismissed scored 84, and asking yourself honestly why.</t>
  </si>
  <si>
    <t>BEFORE YOU MAKE AN OFFER</t>
  </si>
  <si>
    <t>Send me the listing and I will tell you what I would be checking, what the comparable evidence suggests and the questions I would be asking the agent. No cost, and an honest answer either way.</t>
  </si>
  <si>
    <t>0439 690 248   ·   jvalentine@phoenixba.com.au</t>
  </si>
  <si>
    <t>Suburb shortlist</t>
  </si>
  <si>
    <t>Score each suburb out of 10 against your life. The winner is rarely the best-known — it is where your budget buys the home you actually need.</t>
  </si>
  <si>
    <t>REFERENCE  ·  Melbourne's eastern suburbs, 12 months to June 2026</t>
  </si>
  <si>
    <t>Suburb</t>
  </si>
  <si>
    <t>Median house</t>
  </si>
  <si>
    <t>Median unit / townhouse</t>
  </si>
  <si>
    <t>12-month house growth</t>
  </si>
  <si>
    <t>Median days on market</t>
  </si>
  <si>
    <t>Auction clearance rate</t>
  </si>
  <si>
    <t>Blackburn</t>
  </si>
  <si>
    <t>Surrey Hills</t>
  </si>
  <si>
    <t>Doncaster</t>
  </si>
  <si>
    <t>Mitcham</t>
  </si>
  <si>
    <t>YOUR SCORING  ·  score each suburb out of 10</t>
  </si>
  <si>
    <t>Criterion</t>
  </si>
  <si>
    <t>Suburb A</t>
  </si>
  <si>
    <t>Suburb B</t>
  </si>
  <si>
    <t>Suburb C</t>
  </si>
  <si>
    <t>Suburb D</t>
  </si>
  <si>
    <t>Suburb E</t>
  </si>
  <si>
    <t>Suburb F</t>
  </si>
  <si>
    <t>Suburb name</t>
  </si>
  <si>
    <t>What my budget actually buys here</t>
  </si>
  <si>
    <t>Volume of suitable stock</t>
  </si>
  <si>
    <t>Commute, door to door, at peak</t>
  </si>
  <si>
    <t>Schools (verified on Find My School)</t>
  </si>
  <si>
    <t>Walkability and shops</t>
  </si>
  <si>
    <t>Public transport</t>
  </si>
  <si>
    <t>Proximity to family and friends</t>
  </si>
  <si>
    <t>Lifestyle and green space</t>
  </si>
  <si>
    <t>Will still suit us in ten years</t>
  </si>
  <si>
    <t>Quality of housing at my budget</t>
  </si>
  <si>
    <t>TOTAL OUT OF 100</t>
  </si>
  <si>
    <t>Rank</t>
  </si>
  <si>
    <t>Properties  ·  the 100-point scorecard</t>
  </si>
  <si>
    <t>One row per home you inspect. Score it in the car before you drive off, while it is still fresh. Compare scores, not memories.</t>
  </si>
  <si>
    <t>85–100  Strong candidate</t>
  </si>
  <si>
    <t>70–84  Worth investigating</t>
  </si>
  <si>
    <t>55–69  Significant compromise</t>
  </si>
  <si>
    <t>Under 55  Emotion may be driving</t>
  </si>
  <si>
    <t>#</t>
  </si>
  <si>
    <t>Property address</t>
  </si>
  <si>
    <t>Date seen</t>
  </si>
  <si>
    <t>Quote low</t>
  </si>
  <si>
    <t>Quote high</t>
  </si>
  <si>
    <t>Location /25</t>
  </si>
  <si>
    <t>Property /25</t>
  </si>
  <si>
    <t>Long-term /20</t>
  </si>
  <si>
    <t>Value /20</t>
  </si>
  <si>
    <t>Risk /10</t>
  </si>
  <si>
    <t>TOTAL /100</t>
  </si>
  <si>
    <t>Verdict</t>
  </si>
  <si>
    <t>My ceiling</t>
  </si>
  <si>
    <t>Ceiling vs quote high</t>
  </si>
  <si>
    <t>Status</t>
  </si>
  <si>
    <t>Notes</t>
  </si>
  <si>
    <t>EXAMPLE — 12 Sample Street, Mitcham</t>
  </si>
  <si>
    <t>Shortlisted</t>
  </si>
  <si>
    <t>Great light, tired kitchen. Backs onto the reserve. Delete this row when you start.</t>
  </si>
  <si>
    <t>Comparables  ·  what is it actually worth</t>
  </si>
  <si>
    <t>A price guide is part of the marketing campaign. Market value is what informed buyers pay, supported by evidence. Five genuine comparables, then your ceiling.</t>
  </si>
  <si>
    <t>NOT A COMPARABLE IF: different school catchment · materially different land · different street quality · renovated vs unrenovated · main road vs quiet street · apartment vs townhouse · sold more than about six months ago</t>
  </si>
  <si>
    <t>Comparable address</t>
  </si>
  <si>
    <t>Sold for</t>
  </si>
  <si>
    <t>Sold date</t>
  </si>
  <si>
    <t>How it compares</t>
  </si>
  <si>
    <t>Adjustment</t>
  </si>
  <si>
    <t>Adjusted value</t>
  </si>
  <si>
    <t>Why it differs from ours</t>
  </si>
  <si>
    <t>EXAMPLE — 8 Sample Road, Mitcham</t>
  </si>
  <si>
    <t>Slightly better</t>
  </si>
  <si>
    <t>Renovated kitchen and bathroom; ours is original</t>
  </si>
  <si>
    <t>Low, on the evidence</t>
  </si>
  <si>
    <t>MY ABSOLUTE CEILING</t>
  </si>
  <si>
    <t>Decide this here, in a quiet room, before you speak to the agent about numbers. It flows through to the Properties tab. If you change it later, write down why.</t>
  </si>
  <si>
    <t>Likely value</t>
  </si>
  <si>
    <t>High</t>
  </si>
  <si>
    <t>Pre-offer red flag checklist</t>
  </si>
  <si>
    <t>The goal is not to find reasons not to buy. It is to make sure that whatever you take on, you take on knowingly.</t>
  </si>
  <si>
    <t>Check</t>
  </si>
  <si>
    <t>Property 1</t>
  </si>
  <si>
    <t>Property 2</t>
  </si>
  <si>
    <t>Property 3</t>
  </si>
  <si>
    <t>Property 4</t>
  </si>
  <si>
    <t>Property 5</t>
  </si>
  <si>
    <t>Property 6</t>
  </si>
  <si>
    <t>TITLE AND LAND</t>
  </si>
  <si>
    <t>Easements — and what they prevent you building</t>
  </si>
  <si>
    <t>Covenants and single-dwelling restrictions</t>
  </si>
  <si>
    <t>Boundaries match the fences on the ground</t>
  </si>
  <si>
    <t>Zoning</t>
  </si>
  <si>
    <t>Planning and heritage overlays</t>
  </si>
  <si>
    <t>THE BUILDING</t>
  </si>
  <si>
    <t>Independent building inspection</t>
  </si>
  <si>
    <t>Pest inspection</t>
  </si>
  <si>
    <t>Permits and approvals for past renovations</t>
  </si>
  <si>
    <t>Electrical and switchboard</t>
  </si>
  <si>
    <t>Plumbing, drainage and stormwater</t>
  </si>
  <si>
    <t>Roof and gutters</t>
  </si>
  <si>
    <t>Asbestos considerations in pre-1990 homes</t>
  </si>
  <si>
    <t>Heating, cooling and hot water all working on the day</t>
  </si>
  <si>
    <t>THE AREA</t>
  </si>
  <si>
    <t>Flood risk</t>
  </si>
  <si>
    <t>Bushfire considerations</t>
  </si>
  <si>
    <t>Planning applications lodged nearby</t>
  </si>
  <si>
    <t>Road, rail or transport projects</t>
  </si>
  <si>
    <t>Noise at peak hour, not on a Saturday</t>
  </si>
  <si>
    <t>School catchment verified on Find My School</t>
  </si>
  <si>
    <t>LEGAL AND CONTRACTUAL</t>
  </si>
  <si>
    <t>Section 32 Vendor Statement read in full</t>
  </si>
  <si>
    <t>Contract reviewed by a conveyancer or solicitor</t>
  </si>
  <si>
    <t>Owners corporation records, minutes and sinking fund</t>
  </si>
  <si>
    <t>Owner-builder warranty considerations</t>
  </si>
  <si>
    <t>Settlement terms understood and achievable</t>
  </si>
  <si>
    <t>Deposit amount and timing confirmed</t>
  </si>
  <si>
    <t>Finance position confirmed in writing</t>
  </si>
  <si>
    <t>STILL OUTSTANDING</t>
  </si>
  <si>
    <t>Anything still marked Outstanding is a reason to slow down, not a reason to panic. The point is that you decide knowingly.</t>
  </si>
  <si>
    <t>Search log  ·  what things actually sell for</t>
  </si>
  <si>
    <t>Log every property you watch, then come back and enter what it sold for. After ten entries you will know how far above the quoted range homes are really selling in your pockets. Almost no buyer ever finds this out.</t>
  </si>
  <si>
    <t>WHAT YOUR OWN DATA IS TELLING YOU</t>
  </si>
  <si>
    <t>Properties logged with a sale price</t>
  </si>
  <si>
    <t>Average result above the TOP of the quoted range</t>
  </si>
  <si>
    <t>Biggest gap you have seen</t>
  </si>
  <si>
    <t>Address</t>
  </si>
  <si>
    <t>Method</t>
  </si>
  <si>
    <t>Result</t>
  </si>
  <si>
    <t>Sold price</t>
  </si>
  <si>
    <t>vs quote high</t>
  </si>
  <si>
    <t>Auction</t>
  </si>
  <si>
    <t>Sold at auction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</si>
</sst>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0%"/>
    <numFmt numFmtId="166" formatCode="dd\ mmm\ yyyy"/>
    <numFmt numFmtId="167" formatCode="0.0%;[Red]\-0.0%;\-"/>
    <numFmt numFmtId="168" formatCode="\$#,##0;[Red]\-\$#,##0;\-"/>
  </numFmts>
  <fonts count="26" x14ac:knownFonts="1">
    <font>
      <sz val="11"/>
      <color theme="1"/>
      <name val="Calibri"/>
      <family val="2"/>
      <scheme val="minor"/>
    </font>
    <font>
      <b/>
      <sz val="16"/>
      <color rgb="FFFFFFFF"/>
      <name val="Arial"/>
    </font>
    <font>
      <i/>
      <sz val="9"/>
      <color rgb="FF5B5346"/>
      <name val="Arial"/>
    </font>
    <font>
      <b/>
      <sz val="9"/>
      <color rgb="FF0A1A30"/>
      <name val="Arial"/>
    </font>
    <font>
      <sz val="9.5"/>
      <color rgb="FF0A1A30"/>
      <name val="Arial"/>
    </font>
    <font>
      <b/>
      <sz val="9"/>
      <color rgb="FFB9A06B"/>
      <name val="Arial"/>
    </font>
    <font>
      <b/>
      <sz val="10"/>
      <color rgb="FF0A1A30"/>
      <name val="Arial"/>
    </font>
    <font>
      <b/>
      <sz val="8"/>
      <color rgb="FFB9A06B"/>
      <name val="Arial"/>
    </font>
    <font>
      <b/>
      <sz val="8"/>
      <color rgb="FFFFFFFF"/>
      <name val="Arial"/>
    </font>
    <font>
      <sz val="9"/>
      <color rgb="FF0A1A30"/>
      <name val="Arial"/>
    </font>
    <font>
      <i/>
      <sz val="9"/>
      <color rgb="FF8A8175"/>
      <name val="Arial"/>
    </font>
    <font>
      <b/>
      <sz val="9"/>
      <color rgb="FFFFFFFF"/>
      <name val="Arial"/>
    </font>
    <font>
      <b/>
      <sz val="11"/>
      <color rgb="FFDCC084"/>
      <name val="Arial"/>
    </font>
    <font>
      <sz val="10"/>
      <color rgb="FF0A1A30"/>
      <name val="Arial"/>
    </font>
    <font>
      <b/>
      <sz val="8.5"/>
      <color rgb="FF0A1A30"/>
      <name val="Arial"/>
    </font>
    <font>
      <sz val="9"/>
      <color rgb="FF8A8175"/>
      <name val="Arial"/>
    </font>
    <font>
      <b/>
      <sz val="11"/>
      <color rgb="FF0A1A30"/>
      <name val="Arial"/>
    </font>
    <font>
      <b/>
      <i/>
      <sz val="11"/>
      <color rgb="FF8A8175"/>
      <name val="Arial"/>
    </font>
    <font>
      <b/>
      <sz val="8"/>
      <color rgb="FF8A4B18"/>
      <name val="Arial"/>
    </font>
    <font>
      <b/>
      <sz val="10"/>
      <color rgb="FFFFFFFF"/>
      <name val="Arial"/>
    </font>
    <font>
      <b/>
      <sz val="8"/>
      <color rgb="FFDCC084"/>
      <name val="Arial"/>
    </font>
    <font>
      <b/>
      <sz val="14"/>
      <color rgb="FFDCC084"/>
      <name val="Arial"/>
    </font>
    <font>
      <i/>
      <sz val="8.5"/>
      <color rgb="FF5B5346"/>
      <name val="Arial"/>
    </font>
    <font>
      <i/>
      <sz val="8"/>
      <color rgb="FF0A1A30"/>
      <name val="Arial"/>
    </font>
    <font>
      <b/>
      <sz val="8"/>
      <color rgb="FF0A1A30"/>
      <name val="Arial"/>
    </font>
    <font>
      <b/>
      <sz val="12"/>
      <color rgb="FFDCC084"/>
      <name val="Arial"/>
    </font>
  </fonts>
  <fills count="6">
    <fill>
      <patternFill patternType="none"/>
    </fill>
    <fill>
      <patternFill patternType="gray125"/>
    </fill>
    <fill>
      <patternFill patternType="solid">
        <fgColor rgb="FF0A1A30"/>
      </patternFill>
    </fill>
    <fill>
      <patternFill patternType="solid">
        <fgColor rgb="FFFBF2DF"/>
      </patternFill>
    </fill>
    <fill>
      <patternFill patternType="solid">
        <fgColor rgb="FFF6F4EE"/>
      </patternFill>
    </fill>
    <fill>
      <patternFill patternType="solid">
        <fgColor rgb="FF14294A"/>
      </patternFill>
    </fill>
  </fills>
  <borders count="3">
    <border>
      <left/>
      <right/>
      <top/>
      <bottom/>
      <diagonal/>
    </border>
    <border>
      <left style="thin">
        <color rgb="FF14294A"/>
      </left>
      <right style="thin">
        <color rgb="FF14294A"/>
      </right>
      <top style="thin">
        <color rgb="FF14294A"/>
      </top>
      <bottom style="thin">
        <color rgb="FF14294A"/>
      </bottom>
      <diagonal/>
    </border>
    <border>
      <left style="thin">
        <color rgb="FFE0DACC"/>
      </left>
      <right style="thin">
        <color rgb="FFE0DACC"/>
      </right>
      <top style="thin">
        <color rgb="FFE0DACC"/>
      </top>
      <bottom style="thin">
        <color rgb="FFE0DACC"/>
      </bottom>
      <diagonal/>
    </border>
  </borders>
  <cellStyleXfs count="1">
    <xf numFmtId="0" fontId="0" fillId="0" borderId="0"/>
  </cellStyleXfs>
  <cellXfs count="66">
    <xf numFmtId="0" fontId="0" fillId="0" borderId="0" xfId="0"/>
    <xf numFmtId="0" fontId="3" fillId="0" borderId="0" xfId="0" applyFont="1" applyAlignment="1">
      <alignment vertical="top"/>
    </xf>
    <xf numFmtId="0" fontId="4" fillId="0" borderId="0" xfId="0" applyFont="1" applyAlignment="1">
      <alignment vertical="top" wrapText="1"/>
    </xf>
    <xf numFmtId="0" fontId="5" fillId="0" borderId="0" xfId="0" applyFont="1"/>
    <xf numFmtId="0" fontId="4" fillId="3" borderId="0" xfId="0" applyFont="1" applyFill="1" applyAlignment="1">
      <alignment vertical="top" wrapText="1"/>
    </xf>
    <xf numFmtId="0" fontId="4" fillId="4" borderId="0" xfId="0" applyFont="1" applyFill="1" applyAlignment="1">
      <alignment vertical="top" wrapText="1"/>
    </xf>
    <xf numFmtId="0" fontId="6" fillId="0" borderId="0" xfId="0" applyFont="1" applyAlignment="1">
      <alignment vertical="top" wrapText="1"/>
    </xf>
    <xf numFmtId="0" fontId="7" fillId="0" borderId="0" xfId="0" applyFont="1"/>
    <xf numFmtId="0" fontId="8" fillId="5" borderId="1" xfId="0" applyFont="1" applyFill="1" applyBorder="1" applyAlignment="1">
      <alignment horizontal="center" vertical="center" wrapText="1"/>
    </xf>
    <xf numFmtId="0" fontId="3" fillId="4" borderId="2" xfId="0" applyFont="1" applyFill="1" applyBorder="1"/>
    <xf numFmtId="164" fontId="9" fillId="4" borderId="2" xfId="0" applyNumberFormat="1" applyFont="1" applyFill="1" applyBorder="1" applyAlignment="1">
      <alignment horizontal="center"/>
    </xf>
    <xf numFmtId="165" fontId="9" fillId="4" borderId="2" xfId="0" applyNumberFormat="1" applyFont="1" applyFill="1" applyBorder="1" applyAlignment="1">
      <alignment horizontal="center"/>
    </xf>
    <xf numFmtId="0" fontId="9" fillId="4" borderId="2" xfId="0" applyFont="1" applyFill="1" applyBorder="1" applyAlignment="1">
      <alignment horizontal="center"/>
    </xf>
    <xf numFmtId="0" fontId="3" fillId="0" borderId="0" xfId="0" applyFont="1"/>
    <xf numFmtId="0" fontId="13" fillId="3" borderId="2" xfId="0" applyFont="1" applyFill="1" applyBorder="1" applyAlignment="1">
      <alignment horizontal="center"/>
    </xf>
    <xf numFmtId="0" fontId="3" fillId="3" borderId="2" xfId="0" applyFont="1" applyFill="1" applyBorder="1" applyAlignment="1">
      <alignment horizontal="center"/>
    </xf>
    <xf numFmtId="0" fontId="9" fillId="0" borderId="2" xfId="0" applyFont="1" applyBorder="1"/>
    <xf numFmtId="0" fontId="11" fillId="2" borderId="0" xfId="0" applyFont="1" applyFill="1"/>
    <xf numFmtId="0" fontId="12" fillId="2" borderId="0" xfId="0" applyFont="1" applyFill="1" applyAlignment="1">
      <alignment horizontal="center"/>
    </xf>
    <xf numFmtId="0" fontId="6" fillId="4" borderId="2" xfId="0" applyFont="1" applyFill="1" applyBorder="1" applyAlignment="1">
      <alignment horizontal="center"/>
    </xf>
    <xf numFmtId="0" fontId="10" fillId="0" borderId="2" xfId="0" applyFont="1" applyBorder="1" applyAlignment="1">
      <alignment horizontal="center"/>
    </xf>
    <xf numFmtId="0" fontId="10" fillId="3" borderId="2" xfId="0" applyFont="1" applyFill="1" applyBorder="1"/>
    <xf numFmtId="166" fontId="10" fillId="3" borderId="2" xfId="0" applyNumberFormat="1" applyFont="1" applyFill="1" applyBorder="1"/>
    <xf numFmtId="164" fontId="10" fillId="3" borderId="2" xfId="0" applyNumberFormat="1" applyFont="1" applyFill="1" applyBorder="1"/>
    <xf numFmtId="0" fontId="10" fillId="3" borderId="2" xfId="0" applyFont="1" applyFill="1" applyBorder="1" applyAlignment="1">
      <alignment horizontal="center"/>
    </xf>
    <xf numFmtId="0" fontId="17" fillId="4" borderId="2" xfId="0" applyFont="1" applyFill="1" applyBorder="1" applyAlignment="1">
      <alignment horizontal="center"/>
    </xf>
    <xf numFmtId="0" fontId="10" fillId="4" borderId="2" xfId="0" applyFont="1" applyFill="1" applyBorder="1"/>
    <xf numFmtId="0" fontId="10" fillId="4" borderId="2" xfId="0" applyFont="1" applyFill="1" applyBorder="1" applyAlignment="1">
      <alignment horizontal="center"/>
    </xf>
    <xf numFmtId="164" fontId="10" fillId="4" borderId="2" xfId="0" applyNumberFormat="1" applyFont="1" applyFill="1" applyBorder="1"/>
    <xf numFmtId="167" fontId="10" fillId="4" borderId="2" xfId="0" applyNumberFormat="1" applyFont="1" applyFill="1" applyBorder="1" applyAlignment="1">
      <alignment horizontal="center"/>
    </xf>
    <xf numFmtId="0" fontId="10" fillId="3" borderId="2" xfId="0" applyFont="1" applyFill="1" applyBorder="1" applyAlignment="1">
      <alignment vertical="top" wrapText="1"/>
    </xf>
    <xf numFmtId="0" fontId="15" fillId="0" borderId="2" xfId="0" applyFont="1" applyBorder="1" applyAlignment="1">
      <alignment horizontal="center"/>
    </xf>
    <xf numFmtId="0" fontId="13" fillId="3" borderId="2" xfId="0" applyFont="1" applyFill="1" applyBorder="1"/>
    <xf numFmtId="166" fontId="13" fillId="3" borderId="2" xfId="0" applyNumberFormat="1" applyFont="1" applyFill="1" applyBorder="1"/>
    <xf numFmtId="164" fontId="13" fillId="3" borderId="2" xfId="0" applyNumberFormat="1" applyFont="1" applyFill="1" applyBorder="1"/>
    <xf numFmtId="0" fontId="16" fillId="4" borderId="2" xfId="0" applyFont="1" applyFill="1" applyBorder="1" applyAlignment="1">
      <alignment horizontal="center"/>
    </xf>
    <xf numFmtId="164" fontId="6" fillId="4" borderId="2" xfId="0" applyNumberFormat="1" applyFont="1" applyFill="1" applyBorder="1"/>
    <xf numFmtId="167" fontId="6" fillId="4" borderId="2" xfId="0" applyNumberFormat="1" applyFont="1" applyFill="1" applyBorder="1" applyAlignment="1">
      <alignment horizontal="center"/>
    </xf>
    <xf numFmtId="0" fontId="13" fillId="3" borderId="2" xfId="0" applyFont="1" applyFill="1" applyBorder="1" applyAlignment="1">
      <alignment vertical="top" wrapText="1"/>
    </xf>
    <xf numFmtId="166" fontId="9" fillId="3" borderId="2" xfId="0" applyNumberFormat="1" applyFont="1" applyFill="1" applyBorder="1"/>
    <xf numFmtId="168" fontId="10" fillId="3" borderId="2" xfId="0" applyNumberFormat="1" applyFont="1" applyFill="1" applyBorder="1"/>
    <xf numFmtId="164" fontId="3" fillId="4" borderId="2" xfId="0" applyNumberFormat="1" applyFont="1" applyFill="1" applyBorder="1"/>
    <xf numFmtId="0" fontId="0" fillId="0" borderId="2" xfId="0" applyBorder="1"/>
    <xf numFmtId="0" fontId="9" fillId="3" borderId="2" xfId="0" applyFont="1" applyFill="1" applyBorder="1"/>
    <xf numFmtId="164" fontId="9" fillId="3" borderId="2" xfId="0" applyNumberFormat="1" applyFont="1" applyFill="1" applyBorder="1"/>
    <xf numFmtId="168" fontId="9" fillId="3" borderId="2" xfId="0" applyNumberFormat="1" applyFont="1" applyFill="1" applyBorder="1"/>
    <xf numFmtId="0" fontId="3" fillId="0" borderId="2" xfId="0" applyFont="1" applyBorder="1"/>
    <xf numFmtId="0" fontId="24" fillId="4" borderId="2" xfId="0" applyFont="1" applyFill="1" applyBorder="1"/>
    <xf numFmtId="0" fontId="23" fillId="4" borderId="2" xfId="0" applyFont="1" applyFill="1" applyBorder="1" applyAlignment="1">
      <alignment horizontal="center" wrapText="1"/>
    </xf>
    <xf numFmtId="0" fontId="9" fillId="3" borderId="2" xfId="0" applyFont="1" applyFill="1" applyBorder="1" applyAlignment="1">
      <alignment horizontal="center"/>
    </xf>
    <xf numFmtId="0" fontId="25" fillId="2" borderId="0" xfId="0" applyFont="1" applyFill="1" applyAlignment="1">
      <alignment horizontal="center"/>
    </xf>
    <xf numFmtId="1" fontId="16" fillId="4" borderId="2" xfId="0" applyNumberFormat="1" applyFont="1" applyFill="1" applyBorder="1" applyAlignment="1">
      <alignment horizontal="center"/>
    </xf>
    <xf numFmtId="165" fontId="16" fillId="4" borderId="2" xfId="0" applyNumberFormat="1" applyFont="1" applyFill="1" applyBorder="1" applyAlignment="1">
      <alignment horizontal="center"/>
    </xf>
    <xf numFmtId="0" fontId="2" fillId="0" borderId="0" xfId="0" applyFont="1" applyAlignment="1">
      <alignment vertical="center" indent="1"/>
    </xf>
    <xf numFmtId="0" fontId="0" fillId="0" borderId="0" xfId="0"/>
    <xf numFmtId="0" fontId="1" fillId="2" borderId="0" xfId="0" applyFont="1" applyFill="1" applyAlignment="1">
      <alignment vertical="center" indent="1"/>
    </xf>
    <xf numFmtId="0" fontId="0" fillId="2" borderId="0" xfId="0" applyFill="1"/>
    <xf numFmtId="0" fontId="14" fillId="4" borderId="2" xfId="0" applyFont="1" applyFill="1" applyBorder="1" applyAlignment="1">
      <alignment horizontal="center"/>
    </xf>
    <xf numFmtId="0" fontId="20" fillId="2" borderId="0" xfId="0" applyFont="1" applyFill="1" applyAlignment="1">
      <alignment horizontal="center" vertical="center" wrapText="1"/>
    </xf>
    <xf numFmtId="0" fontId="22" fillId="0" borderId="0" xfId="0" applyFont="1" applyAlignment="1">
      <alignment vertical="center" wrapText="1" indent="1"/>
    </xf>
    <xf numFmtId="164" fontId="21" fillId="2" borderId="0" xfId="0" applyNumberFormat="1" applyFont="1" applyFill="1" applyAlignment="1">
      <alignment horizontal="center" vertical="center"/>
    </xf>
    <xf numFmtId="0" fontId="19" fillId="5" borderId="0" xfId="0" applyFont="1" applyFill="1" applyAlignment="1">
      <alignment vertical="center" indent="1"/>
    </xf>
    <xf numFmtId="0" fontId="0" fillId="5" borderId="0" xfId="0" applyFill="1"/>
    <xf numFmtId="0" fontId="18" fillId="0" borderId="0" xfId="0" applyFont="1" applyAlignment="1">
      <alignment vertical="center" wrapText="1"/>
    </xf>
    <xf numFmtId="0" fontId="8" fillId="5" borderId="0" xfId="0" applyFont="1" applyFill="1" applyAlignment="1">
      <alignment vertical="center" indent="1"/>
    </xf>
    <xf numFmtId="0" fontId="22" fillId="0" borderId="0" xfId="0" applyFont="1" applyAlignment="1">
      <alignment indent="1"/>
    </xf>
  </cellXfs>
  <cellStyles count="1">
    <cellStyle name="Normal" xfId="0" builtinId="0"/>
  </cellStyles>
  <dxfs count="8">
    <dxf>
      <font>
        <b/>
        <sz val="9"/>
        <color rgb="FF8E1F1B"/>
        <name val="Arial"/>
      </font>
    </dxf>
    <dxf>
      <font>
        <sz val="9"/>
        <color rgb="FF1E5B2A"/>
        <name val="Arial"/>
      </font>
      <fill>
        <patternFill patternType="solid">
          <fgColor rgb="FFD6EBD8"/>
        </patternFill>
      </fill>
    </dxf>
    <dxf>
      <font>
        <b/>
        <sz val="9"/>
        <color rgb="FF8E1F1B"/>
        <name val="Arial"/>
      </font>
      <fill>
        <patternFill patternType="solid">
          <fgColor rgb="FFF7DAD9"/>
        </patternFill>
      </fill>
    </dxf>
    <dxf>
      <font>
        <b/>
        <sz val="9"/>
        <color rgb="FF8E1F1B"/>
        <name val="Arial"/>
      </font>
    </dxf>
    <dxf>
      <font>
        <b/>
        <sz val="11"/>
        <color rgb="FF8E1F1B"/>
        <name val="Arial"/>
      </font>
      <fill>
        <patternFill patternType="solid">
          <fgColor rgb="FFF7DAD9"/>
        </patternFill>
      </fill>
    </dxf>
    <dxf>
      <font>
        <b/>
        <sz val="11"/>
        <color rgb="FF8A4B18"/>
        <name val="Arial"/>
      </font>
      <fill>
        <patternFill patternType="solid">
          <fgColor rgb="FFFAE6D5"/>
        </patternFill>
      </fill>
    </dxf>
    <dxf>
      <font>
        <b/>
        <sz val="11"/>
        <color rgb="FF7A6524"/>
        <name val="Arial"/>
      </font>
      <fill>
        <patternFill patternType="solid">
          <fgColor rgb="FFFBF2DF"/>
        </patternFill>
      </fill>
    </dxf>
    <dxf>
      <font>
        <b/>
        <sz val="11"/>
        <color rgb="FF1E5B2A"/>
        <name val="Arial"/>
      </font>
      <fill>
        <patternFill patternType="solid">
          <fgColor rgb="FFD6EBD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1A30"/>
    <pageSetUpPr fitToPage="1"/>
  </sheetPr>
  <dimension ref="A1:H22"/>
  <sheetViews>
    <sheetView showGridLines="0" tabSelected="1" workbookViewId="0">
      <selection sqref="A1:H1"/>
    </sheetView>
  </sheetViews>
  <sheetFormatPr defaultRowHeight="15" x14ac:dyDescent="0.25"/>
  <cols>
    <col min="1" max="1" width="3" customWidth="1"/>
    <col min="2" max="2" width="26" customWidth="1"/>
    <col min="3" max="3" width="96" customWidth="1"/>
  </cols>
  <sheetData>
    <row r="1" spans="1:8" ht="33.950000000000003" customHeight="1" x14ac:dyDescent="0.25">
      <c r="A1" s="55" t="s">
        <v>0</v>
      </c>
      <c r="B1" s="56"/>
      <c r="C1" s="56"/>
      <c r="D1" s="56"/>
      <c r="E1" s="56"/>
      <c r="F1" s="56"/>
      <c r="G1" s="56"/>
      <c r="H1" s="56"/>
    </row>
    <row r="2" spans="1:8" ht="20.100000000000001" customHeight="1" x14ac:dyDescent="0.25">
      <c r="A2" s="53" t="s">
        <v>1</v>
      </c>
      <c r="B2" s="54"/>
      <c r="C2" s="54"/>
      <c r="D2" s="54"/>
      <c r="E2" s="54"/>
      <c r="F2" s="54"/>
      <c r="G2" s="54"/>
      <c r="H2" s="54"/>
    </row>
    <row r="4" spans="1:8" x14ac:dyDescent="0.25">
      <c r="B4" s="1"/>
      <c r="C4" s="2"/>
    </row>
    <row r="5" spans="1:8" ht="21.95" customHeight="1" x14ac:dyDescent="0.25">
      <c r="B5" s="3" t="s">
        <v>2</v>
      </c>
    </row>
    <row r="6" spans="1:8" ht="30" customHeight="1" x14ac:dyDescent="0.25">
      <c r="B6" s="1" t="s">
        <v>3</v>
      </c>
      <c r="C6" s="2" t="s">
        <v>4</v>
      </c>
    </row>
    <row r="7" spans="1:8" ht="30" customHeight="1" x14ac:dyDescent="0.25">
      <c r="B7" s="1" t="s">
        <v>5</v>
      </c>
      <c r="C7" s="2" t="s">
        <v>6</v>
      </c>
    </row>
    <row r="8" spans="1:8" ht="30" customHeight="1" x14ac:dyDescent="0.25">
      <c r="B8" s="1" t="s">
        <v>7</v>
      </c>
      <c r="C8" s="2" t="s">
        <v>8</v>
      </c>
    </row>
    <row r="9" spans="1:8" ht="30" customHeight="1" x14ac:dyDescent="0.25">
      <c r="B9" s="1" t="s">
        <v>9</v>
      </c>
      <c r="C9" s="2" t="s">
        <v>10</v>
      </c>
    </row>
    <row r="10" spans="1:8" ht="42.95" customHeight="1" x14ac:dyDescent="0.25">
      <c r="B10" s="1" t="s">
        <v>11</v>
      </c>
      <c r="C10" s="2" t="s">
        <v>12</v>
      </c>
    </row>
    <row r="11" spans="1:8" x14ac:dyDescent="0.25">
      <c r="B11" s="1"/>
      <c r="C11" s="2"/>
    </row>
    <row r="12" spans="1:8" ht="21.95" customHeight="1" x14ac:dyDescent="0.25">
      <c r="B12" s="3" t="s">
        <v>13</v>
      </c>
    </row>
    <row r="13" spans="1:8" ht="17.100000000000001" customHeight="1" x14ac:dyDescent="0.25">
      <c r="B13" s="1" t="s">
        <v>14</v>
      </c>
      <c r="C13" s="4" t="s">
        <v>15</v>
      </c>
    </row>
    <row r="14" spans="1:8" ht="17.100000000000001" customHeight="1" x14ac:dyDescent="0.25">
      <c r="B14" s="1" t="s">
        <v>16</v>
      </c>
      <c r="C14" s="5" t="s">
        <v>17</v>
      </c>
    </row>
    <row r="15" spans="1:8" ht="17.100000000000001" customHeight="1" x14ac:dyDescent="0.25">
      <c r="B15" s="1" t="s">
        <v>18</v>
      </c>
      <c r="C15" s="2" t="s">
        <v>19</v>
      </c>
    </row>
    <row r="16" spans="1:8" x14ac:dyDescent="0.25">
      <c r="B16" s="1"/>
      <c r="C16" s="2"/>
    </row>
    <row r="17" spans="2:3" ht="21.95" customHeight="1" x14ac:dyDescent="0.25">
      <c r="B17" s="3" t="s">
        <v>20</v>
      </c>
    </row>
    <row r="18" spans="2:3" ht="42.95" customHeight="1" x14ac:dyDescent="0.25">
      <c r="B18" s="1"/>
      <c r="C18" s="2" t="s">
        <v>21</v>
      </c>
    </row>
    <row r="19" spans="2:3" x14ac:dyDescent="0.25">
      <c r="B19" s="1"/>
      <c r="C19" s="2"/>
    </row>
    <row r="20" spans="2:3" ht="21.95" customHeight="1" x14ac:dyDescent="0.25">
      <c r="B20" s="3" t="s">
        <v>22</v>
      </c>
    </row>
    <row r="21" spans="2:3" ht="30" customHeight="1" x14ac:dyDescent="0.25">
      <c r="B21" s="1"/>
      <c r="C21" s="6" t="s">
        <v>23</v>
      </c>
    </row>
    <row r="22" spans="2:3" ht="17.100000000000001" customHeight="1" x14ac:dyDescent="0.25">
      <c r="B22" s="1"/>
      <c r="C22" s="2" t="s">
        <v>24</v>
      </c>
    </row>
  </sheetData>
  <mergeCells count="2">
    <mergeCell ref="A2:H2"/>
    <mergeCell ref="A1:H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1A30"/>
    <pageSetUpPr fitToPage="1"/>
  </sheetPr>
  <dimension ref="A1:I26"/>
  <sheetViews>
    <sheetView showGridLines="0" workbookViewId="0">
      <pane xSplit="1" ySplit="13" topLeftCell="B14" activePane="bottomRight" state="frozen"/>
      <selection pane="topRight"/>
      <selection pane="bottomLeft"/>
      <selection pane="bottomRight"/>
    </sheetView>
  </sheetViews>
  <sheetFormatPr defaultRowHeight="15" x14ac:dyDescent="0.25"/>
  <cols>
    <col min="1" max="1" width="26" customWidth="1"/>
    <col min="2" max="2" width="15" customWidth="1"/>
    <col min="3" max="3" width="17" customWidth="1"/>
    <col min="4" max="6" width="15" customWidth="1"/>
    <col min="7" max="8" width="14" customWidth="1"/>
    <col min="9" max="9" width="40" customWidth="1"/>
  </cols>
  <sheetData>
    <row r="1" spans="1:9" ht="33.950000000000003" customHeight="1" x14ac:dyDescent="0.25">
      <c r="A1" s="55" t="s">
        <v>25</v>
      </c>
      <c r="B1" s="56"/>
      <c r="C1" s="56"/>
      <c r="D1" s="56"/>
      <c r="E1" s="56"/>
      <c r="F1" s="56"/>
      <c r="G1" s="56"/>
      <c r="H1" s="56"/>
      <c r="I1" s="56"/>
    </row>
    <row r="2" spans="1:9" ht="20.100000000000001" customHeight="1" x14ac:dyDescent="0.25">
      <c r="A2" s="53" t="s">
        <v>26</v>
      </c>
      <c r="B2" s="54"/>
      <c r="C2" s="54"/>
      <c r="D2" s="54"/>
      <c r="E2" s="54"/>
      <c r="F2" s="54"/>
      <c r="G2" s="54"/>
      <c r="H2" s="54"/>
      <c r="I2" s="54"/>
    </row>
    <row r="4" spans="1:9" x14ac:dyDescent="0.25">
      <c r="A4" s="7" t="s">
        <v>27</v>
      </c>
    </row>
    <row r="5" spans="1:9" ht="30" customHeight="1" x14ac:dyDescent="0.25">
      <c r="A5" s="8" t="s">
        <v>28</v>
      </c>
      <c r="B5" s="8" t="s">
        <v>29</v>
      </c>
      <c r="C5" s="8" t="s">
        <v>30</v>
      </c>
      <c r="D5" s="8" t="s">
        <v>31</v>
      </c>
      <c r="E5" s="8" t="s">
        <v>32</v>
      </c>
      <c r="F5" s="8" t="s">
        <v>33</v>
      </c>
      <c r="G5" s="8"/>
      <c r="H5" s="8"/>
      <c r="I5" s="8"/>
    </row>
    <row r="6" spans="1:9" x14ac:dyDescent="0.25">
      <c r="A6" s="9" t="s">
        <v>34</v>
      </c>
      <c r="B6" s="10">
        <v>1600000</v>
      </c>
      <c r="C6" s="10">
        <v>765300</v>
      </c>
      <c r="D6" s="11">
        <v>2.5000000000000001E-2</v>
      </c>
      <c r="E6" s="12">
        <v>27</v>
      </c>
      <c r="F6" s="11">
        <v>0.622</v>
      </c>
    </row>
    <row r="7" spans="1:9" x14ac:dyDescent="0.25">
      <c r="A7" s="9" t="s">
        <v>35</v>
      </c>
      <c r="B7" s="10">
        <v>2200000</v>
      </c>
      <c r="C7" s="10">
        <v>900000</v>
      </c>
      <c r="D7" s="11">
        <v>-4.3999999999999997E-2</v>
      </c>
      <c r="E7" s="12">
        <v>27</v>
      </c>
      <c r="F7" s="11">
        <v>0.72099999999999997</v>
      </c>
    </row>
    <row r="8" spans="1:9" x14ac:dyDescent="0.25">
      <c r="A8" s="9" t="s">
        <v>36</v>
      </c>
      <c r="B8" s="10">
        <v>1530000</v>
      </c>
      <c r="C8" s="10">
        <v>627000</v>
      </c>
      <c r="D8" s="11">
        <v>3.5999999999999997E-2</v>
      </c>
      <c r="E8" s="12">
        <v>31</v>
      </c>
      <c r="F8" s="11">
        <v>0.65700000000000003</v>
      </c>
    </row>
    <row r="9" spans="1:9" x14ac:dyDescent="0.25">
      <c r="A9" s="9" t="s">
        <v>37</v>
      </c>
      <c r="B9" s="10">
        <v>1250000</v>
      </c>
      <c r="C9" s="10">
        <v>858000</v>
      </c>
      <c r="D9" s="11">
        <v>5.8999999999999997E-2</v>
      </c>
      <c r="E9" s="12">
        <v>27</v>
      </c>
      <c r="F9" s="11">
        <v>0.53700000000000003</v>
      </c>
    </row>
    <row r="10" spans="1:9" x14ac:dyDescent="0.25"/>
    <row r="12" spans="1:9" x14ac:dyDescent="0.25">
      <c r="A12" s="7" t="s">
        <v>38</v>
      </c>
    </row>
    <row r="13" spans="1:9" ht="30" customHeight="1" x14ac:dyDescent="0.25">
      <c r="A13" s="8" t="s">
        <v>39</v>
      </c>
      <c r="B13" s="8" t="s">
        <v>40</v>
      </c>
      <c r="C13" s="8" t="s">
        <v>41</v>
      </c>
      <c r="D13" s="8" t="s">
        <v>42</v>
      </c>
      <c r="E13" s="8" t="s">
        <v>43</v>
      </c>
      <c r="F13" s="8" t="s">
        <v>44</v>
      </c>
      <c r="G13" s="8" t="s">
        <v>45</v>
      </c>
      <c r="H13" s="8"/>
      <c r="I13" s="8"/>
    </row>
    <row r="14" spans="1:9" x14ac:dyDescent="0.25">
      <c r="A14" s="13" t="s">
        <v>46</v>
      </c>
      <c r="B14" s="14" t="s">
        <v>37</v>
      </c>
      <c r="C14" s="15"/>
      <c r="D14" s="15"/>
      <c r="E14" s="15"/>
      <c r="F14" s="15"/>
      <c r="G14" s="15"/>
    </row>
    <row r="15" spans="1:9" x14ac:dyDescent="0.25">
      <c r="A15" s="16" t="s">
        <v>47</v>
      </c>
      <c r="B15" s="14"/>
      <c r="C15" s="14"/>
      <c r="D15" s="14"/>
      <c r="E15" s="14"/>
      <c r="F15" s="14"/>
      <c r="G15" s="14"/>
    </row>
    <row r="16" spans="1:9" x14ac:dyDescent="0.25">
      <c r="A16" s="16" t="s">
        <v>48</v>
      </c>
      <c r="B16" s="14"/>
      <c r="C16" s="14"/>
      <c r="D16" s="14"/>
      <c r="E16" s="14"/>
      <c r="F16" s="14"/>
      <c r="G16" s="14"/>
    </row>
    <row r="17" spans="1:7" x14ac:dyDescent="0.25">
      <c r="A17" s="16" t="s">
        <v>49</v>
      </c>
      <c r="B17" s="14"/>
      <c r="C17" s="14"/>
      <c r="D17" s="14"/>
      <c r="E17" s="14"/>
      <c r="F17" s="14"/>
      <c r="G17" s="14"/>
    </row>
    <row r="18" spans="1:7" x14ac:dyDescent="0.25">
      <c r="A18" s="16" t="s">
        <v>50</v>
      </c>
      <c r="B18" s="14"/>
      <c r="C18" s="14"/>
      <c r="D18" s="14"/>
      <c r="E18" s="14"/>
      <c r="F18" s="14"/>
      <c r="G18" s="14"/>
    </row>
    <row r="19" spans="1:7" x14ac:dyDescent="0.25">
      <c r="A19" s="16" t="s">
        <v>51</v>
      </c>
      <c r="B19" s="14"/>
      <c r="C19" s="14"/>
      <c r="D19" s="14"/>
      <c r="E19" s="14"/>
      <c r="F19" s="14"/>
      <c r="G19" s="14"/>
    </row>
    <row r="20" spans="1:7" x14ac:dyDescent="0.25">
      <c r="A20" s="16" t="s">
        <v>52</v>
      </c>
      <c r="B20" s="14"/>
      <c r="C20" s="14"/>
      <c r="D20" s="14"/>
      <c r="E20" s="14"/>
      <c r="F20" s="14"/>
      <c r="G20" s="14"/>
    </row>
    <row r="21" spans="1:7" x14ac:dyDescent="0.25">
      <c r="A21" s="16" t="s">
        <v>53</v>
      </c>
      <c r="B21" s="14"/>
      <c r="C21" s="14"/>
      <c r="D21" s="14"/>
      <c r="E21" s="14"/>
      <c r="F21" s="14"/>
      <c r="G21" s="14"/>
    </row>
    <row r="22" spans="1:7" x14ac:dyDescent="0.25">
      <c r="A22" s="16" t="s">
        <v>54</v>
      </c>
      <c r="B22" s="14"/>
      <c r="C22" s="14"/>
      <c r="D22" s="14"/>
      <c r="E22" s="14"/>
      <c r="F22" s="14"/>
      <c r="G22" s="14"/>
    </row>
    <row r="23" spans="1:7" x14ac:dyDescent="0.25">
      <c r="A23" s="16" t="s">
        <v>55</v>
      </c>
      <c r="B23" s="14"/>
      <c r="C23" s="14"/>
      <c r="D23" s="14"/>
      <c r="E23" s="14"/>
      <c r="F23" s="14"/>
      <c r="G23" s="14"/>
    </row>
    <row r="24" spans="1:7" x14ac:dyDescent="0.25">
      <c r="A24" s="16" t="s">
        <v>56</v>
      </c>
      <c r="B24" s="14"/>
      <c r="C24" s="14"/>
      <c r="D24" s="14"/>
      <c r="E24" s="14"/>
      <c r="F24" s="14"/>
      <c r="G24" s="14"/>
    </row>
    <row r="25" spans="1:7" x14ac:dyDescent="0.25">
      <c r="A25" s="17" t="s">
        <v>57</v>
      </c>
      <c r="B25" s="18" t="str">
        <f t="shared" ref="B25:G25" si="0">IF(COUNT(B15:B24)=0,"",SUM(B15:B24))</f>
        <v/>
      </c>
      <c r="C25" s="18" t="str">
        <f t="shared" si="0"/>
        <v/>
      </c>
      <c r="D25" s="18" t="str">
        <f t="shared" si="0"/>
        <v/>
      </c>
      <c r="E25" s="18" t="str">
        <f t="shared" si="0"/>
        <v/>
      </c>
      <c r="F25" s="18" t="str">
        <f t="shared" si="0"/>
        <v/>
      </c>
      <c r="G25" s="18" t="str">
        <f t="shared" si="0"/>
        <v/>
      </c>
    </row>
    <row r="26" spans="1:7" x14ac:dyDescent="0.25">
      <c r="A26" s="13" t="s">
        <v>58</v>
      </c>
      <c r="B26" s="19" t="str">
        <f t="shared" ref="B26:G26" si="1">IF(B25="","",RANK(B25,$B$25:$G$25))</f>
        <v/>
      </c>
      <c r="C26" s="19" t="str">
        <f t="shared" si="1"/>
        <v/>
      </c>
      <c r="D26" s="19" t="str">
        <f t="shared" si="1"/>
        <v/>
      </c>
      <c r="E26" s="19" t="str">
        <f t="shared" si="1"/>
        <v/>
      </c>
      <c r="F26" s="19" t="str">
        <f t="shared" si="1"/>
        <v/>
      </c>
      <c r="G26" s="19" t="str">
        <f t="shared" si="1"/>
        <v/>
      </c>
    </row>
  </sheetData>
  <mergeCells count="2">
    <mergeCell ref="A1:I1"/>
    <mergeCell ref="A2:I2"/>
  </mergeCells>
  <pageMargins left="0.75" right="0.75" top="1" bottom="1" header="0.5" footer="0.5"/>
  <pageSetup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A1A30"/>
    <pageSetUpPr fitToPage="1"/>
  </sheetPr>
  <dimension ref="A1:R21"/>
  <sheetViews>
    <sheetView showGridLines="0" workbookViewId="0">
      <pane xSplit="2" ySplit="5" topLeftCell="C6" activePane="bottomRight" state="frozen"/>
      <selection pane="topRight"/>
      <selection pane="bottomLeft"/>
      <selection pane="bottomRight"/>
    </sheetView>
  </sheetViews>
  <sheetFormatPr defaultRowHeight="15" x14ac:dyDescent="0.25"/>
  <cols>
    <col min="1" max="1" width="4" customWidth="1"/>
    <col min="2" max="2" width="36" customWidth="1"/>
    <col min="3" max="3" width="14" customWidth="1"/>
    <col min="4" max="4" width="11" customWidth="1"/>
    <col min="5" max="6" width="12" customWidth="1"/>
    <col min="7" max="10" width="9" customWidth="1"/>
    <col min="11" max="11" width="8" customWidth="1"/>
    <col min="12" max="12" width="10" customWidth="1"/>
    <col min="13" max="13" width="20" customWidth="1"/>
    <col min="14" max="14" width="7" customWidth="1"/>
    <col min="15" max="15" width="13" customWidth="1"/>
    <col min="16" max="16" width="12" customWidth="1"/>
    <col min="17" max="17" width="15" customWidth="1"/>
    <col min="18" max="18" width="34" customWidth="1"/>
  </cols>
  <sheetData>
    <row r="1" spans="1:18" ht="33.950000000000003" customHeight="1" x14ac:dyDescent="0.25">
      <c r="A1" s="55" t="s">
        <v>59</v>
      </c>
      <c r="B1" s="56"/>
      <c r="C1" s="56"/>
      <c r="D1" s="56"/>
      <c r="E1" s="56"/>
      <c r="F1" s="56"/>
      <c r="G1" s="56"/>
      <c r="H1" s="56"/>
      <c r="I1" s="56"/>
      <c r="J1" s="56"/>
      <c r="K1" s="56"/>
      <c r="L1" s="56"/>
      <c r="M1" s="56"/>
      <c r="N1" s="56"/>
      <c r="O1" s="56"/>
      <c r="P1" s="56"/>
      <c r="Q1" s="56"/>
      <c r="R1" s="56"/>
    </row>
    <row r="2" spans="1:18" ht="20.100000000000001" customHeight="1" x14ac:dyDescent="0.25">
      <c r="A2" s="53" t="s">
        <v>60</v>
      </c>
      <c r="B2" s="54"/>
      <c r="C2" s="54"/>
      <c r="D2" s="54"/>
      <c r="E2" s="54"/>
      <c r="F2" s="54"/>
      <c r="G2" s="54"/>
      <c r="H2" s="54"/>
      <c r="I2" s="54"/>
      <c r="J2" s="54"/>
      <c r="K2" s="54"/>
      <c r="L2" s="54"/>
      <c r="M2" s="54"/>
      <c r="N2" s="54"/>
      <c r="O2" s="54"/>
      <c r="P2" s="54"/>
      <c r="Q2" s="54"/>
      <c r="R2" s="54"/>
    </row>
    <row r="3" spans="1:18" x14ac:dyDescent="0.25">
      <c r="A3" s="57" t="s">
        <v>61</v>
      </c>
      <c r="B3" s="54"/>
      <c r="C3" s="54"/>
      <c r="D3" s="54"/>
      <c r="E3" s="57" t="s">
        <v>62</v>
      </c>
      <c r="F3" s="54"/>
      <c r="G3" s="54"/>
      <c r="H3" s="54"/>
      <c r="I3" s="57" t="s">
        <v>63</v>
      </c>
      <c r="J3" s="54"/>
      <c r="K3" s="54"/>
      <c r="L3" s="54"/>
      <c r="M3" s="57" t="s">
        <v>64</v>
      </c>
      <c r="N3" s="54"/>
      <c r="O3" s="54"/>
      <c r="P3" s="54"/>
    </row>
    <row r="5" spans="1:18" ht="30" customHeight="1" x14ac:dyDescent="0.25">
      <c r="A5" s="8" t="s">
        <v>65</v>
      </c>
      <c r="B5" s="8" t="s">
        <v>66</v>
      </c>
      <c r="C5" s="8" t="s">
        <v>28</v>
      </c>
      <c r="D5" s="8" t="s">
        <v>67</v>
      </c>
      <c r="E5" s="8" t="s">
        <v>68</v>
      </c>
      <c r="F5" s="8" t="s">
        <v>69</v>
      </c>
      <c r="G5" s="8" t="s">
        <v>70</v>
      </c>
      <c r="H5" s="8" t="s">
        <v>71</v>
      </c>
      <c r="I5" s="8" t="s">
        <v>72</v>
      </c>
      <c r="J5" s="8" t="s">
        <v>73</v>
      </c>
      <c r="K5" s="8" t="s">
        <v>74</v>
      </c>
      <c r="L5" s="8" t="s">
        <v>75</v>
      </c>
      <c r="M5" s="8" t="s">
        <v>76</v>
      </c>
      <c r="N5" s="8" t="s">
        <v>58</v>
      </c>
      <c r="O5" s="8" t="s">
        <v>77</v>
      </c>
      <c r="P5" s="8" t="s">
        <v>78</v>
      </c>
      <c r="Q5" s="8" t="s">
        <v>79</v>
      </c>
      <c r="R5" s="8" t="s">
        <v>80</v>
      </c>
    </row>
    <row r="6" spans="1:18" ht="24" x14ac:dyDescent="0.25">
      <c r="A6" s="20">
        <v>1</v>
      </c>
      <c r="B6" s="21" t="s">
        <v>81</v>
      </c>
      <c r="C6" s="21" t="s">
        <v>37</v>
      </c>
      <c r="D6" s="22">
        <f>DATE(2026,8,8)</f>
        <v>46242</v>
      </c>
      <c r="E6" s="23">
        <v>1150000</v>
      </c>
      <c r="F6" s="23">
        <v>1250000</v>
      </c>
      <c r="G6" s="24">
        <v>19</v>
      </c>
      <c r="H6" s="24">
        <v>20</v>
      </c>
      <c r="I6" s="24">
        <v>15</v>
      </c>
      <c r="J6" s="24">
        <v>14</v>
      </c>
      <c r="K6" s="24">
        <v>7</v>
      </c>
      <c r="L6" s="25">
        <f t="shared" ref="L6:L21" si="0">IF(COUNT(G6:K6)=0,"",SUM(G6:K6))</f>
        <v>75</v>
      </c>
      <c r="M6" s="26" t="str">
        <f t="shared" ref="M6:M21" si="1">IF(L6="","",IF(L6&gt;=85,"Strong candidate",IF(L6&gt;=70,"Worth investigating",IF(L6&gt;=55,"Significant compromise","Emotion may be driving"))))</f>
        <v>Worth investigating</v>
      </c>
      <c r="N6" s="27">
        <f t="shared" ref="N6:N21" si="2">IF(L6="","",RANK(L6,$L$6:$L$21))</f>
        <v>1</v>
      </c>
      <c r="O6" s="28" t="str">
        <f>IF(N(Comparables!$D$12)=0,"",Comparables!$D$12)</f>
        <v/>
      </c>
      <c r="P6" s="29" t="str">
        <f t="shared" ref="P6:P21" si="3">IF(OR(O6="",F6=""),"",O6/F6-1)</f>
        <v/>
      </c>
      <c r="Q6" s="21" t="s">
        <v>82</v>
      </c>
      <c r="R6" s="30" t="s">
        <v>83</v>
      </c>
    </row>
    <row r="7" spans="1:18" x14ac:dyDescent="0.25">
      <c r="A7" s="31">
        <v>2</v>
      </c>
      <c r="B7" s="32"/>
      <c r="C7" s="32"/>
      <c r="D7" s="33"/>
      <c r="E7" s="34"/>
      <c r="F7" s="34"/>
      <c r="G7" s="14"/>
      <c r="H7" s="14"/>
      <c r="I7" s="14"/>
      <c r="J7" s="14"/>
      <c r="K7" s="14"/>
      <c r="L7" s="35" t="str">
        <f t="shared" si="0"/>
        <v/>
      </c>
      <c r="M7" s="9" t="str">
        <f t="shared" si="1"/>
        <v/>
      </c>
      <c r="N7" s="19" t="str">
        <f t="shared" si="2"/>
        <v/>
      </c>
      <c r="O7" s="36" t="str">
        <f>IF(N(Comparables!$D$23)=0,"",Comparables!$D$23)</f>
        <v/>
      </c>
      <c r="P7" s="37" t="str">
        <f t="shared" si="3"/>
        <v/>
      </c>
      <c r="Q7" s="32"/>
      <c r="R7" s="38"/>
    </row>
    <row r="8" spans="1:18" x14ac:dyDescent="0.25">
      <c r="A8" s="31">
        <v>3</v>
      </c>
      <c r="B8" s="32"/>
      <c r="C8" s="32"/>
      <c r="D8" s="33"/>
      <c r="E8" s="34"/>
      <c r="F8" s="34"/>
      <c r="G8" s="14"/>
      <c r="H8" s="14"/>
      <c r="I8" s="14"/>
      <c r="J8" s="14"/>
      <c r="K8" s="14"/>
      <c r="L8" s="35" t="str">
        <f t="shared" si="0"/>
        <v/>
      </c>
      <c r="M8" s="9" t="str">
        <f t="shared" si="1"/>
        <v/>
      </c>
      <c r="N8" s="19" t="str">
        <f t="shared" si="2"/>
        <v/>
      </c>
      <c r="O8" s="36" t="str">
        <f>IF(N(Comparables!$D$34)=0,"",Comparables!$D$34)</f>
        <v/>
      </c>
      <c r="P8" s="37" t="str">
        <f t="shared" si="3"/>
        <v/>
      </c>
      <c r="Q8" s="32"/>
      <c r="R8" s="38"/>
    </row>
    <row r="9" spans="1:18" x14ac:dyDescent="0.25">
      <c r="A9" s="31">
        <v>4</v>
      </c>
      <c r="B9" s="32"/>
      <c r="C9" s="32"/>
      <c r="D9" s="33"/>
      <c r="E9" s="34"/>
      <c r="F9" s="34"/>
      <c r="G9" s="14"/>
      <c r="H9" s="14"/>
      <c r="I9" s="14"/>
      <c r="J9" s="14"/>
      <c r="K9" s="14"/>
      <c r="L9" s="35" t="str">
        <f t="shared" si="0"/>
        <v/>
      </c>
      <c r="M9" s="9" t="str">
        <f t="shared" si="1"/>
        <v/>
      </c>
      <c r="N9" s="19" t="str">
        <f t="shared" si="2"/>
        <v/>
      </c>
      <c r="O9" s="36" t="str">
        <f>IF(N(Comparables!$D$45)=0,"",Comparables!$D$45)</f>
        <v/>
      </c>
      <c r="P9" s="37" t="str">
        <f t="shared" si="3"/>
        <v/>
      </c>
      <c r="Q9" s="32"/>
      <c r="R9" s="38"/>
    </row>
    <row r="10" spans="1:18" x14ac:dyDescent="0.25">
      <c r="A10" s="31">
        <v>5</v>
      </c>
      <c r="B10" s="32"/>
      <c r="C10" s="32"/>
      <c r="D10" s="33"/>
      <c r="E10" s="34"/>
      <c r="F10" s="34"/>
      <c r="G10" s="14"/>
      <c r="H10" s="14"/>
      <c r="I10" s="14"/>
      <c r="J10" s="14"/>
      <c r="K10" s="14"/>
      <c r="L10" s="35" t="str">
        <f t="shared" si="0"/>
        <v/>
      </c>
      <c r="M10" s="9" t="str">
        <f t="shared" si="1"/>
        <v/>
      </c>
      <c r="N10" s="19" t="str">
        <f t="shared" si="2"/>
        <v/>
      </c>
      <c r="O10" s="36" t="str">
        <f>IF(N(Comparables!$D$56)=0,"",Comparables!$D$56)</f>
        <v/>
      </c>
      <c r="P10" s="37" t="str">
        <f t="shared" si="3"/>
        <v/>
      </c>
      <c r="Q10" s="32"/>
      <c r="R10" s="38"/>
    </row>
    <row r="11" spans="1:18" x14ac:dyDescent="0.25">
      <c r="A11" s="31">
        <v>6</v>
      </c>
      <c r="B11" s="32"/>
      <c r="C11" s="32"/>
      <c r="D11" s="33"/>
      <c r="E11" s="34"/>
      <c r="F11" s="34"/>
      <c r="G11" s="14"/>
      <c r="H11" s="14"/>
      <c r="I11" s="14"/>
      <c r="J11" s="14"/>
      <c r="K11" s="14"/>
      <c r="L11" s="35" t="str">
        <f t="shared" si="0"/>
        <v/>
      </c>
      <c r="M11" s="9" t="str">
        <f t="shared" si="1"/>
        <v/>
      </c>
      <c r="N11" s="19" t="str">
        <f t="shared" si="2"/>
        <v/>
      </c>
      <c r="O11" s="36" t="str">
        <f>IF(N(Comparables!$D$67)=0,"",Comparables!$D$67)</f>
        <v/>
      </c>
      <c r="P11" s="37" t="str">
        <f t="shared" si="3"/>
        <v/>
      </c>
      <c r="Q11" s="32"/>
      <c r="R11" s="38"/>
    </row>
    <row r="12" spans="1:18" x14ac:dyDescent="0.25">
      <c r="A12" s="31">
        <v>7</v>
      </c>
      <c r="B12" s="32"/>
      <c r="C12" s="32"/>
      <c r="D12" s="33"/>
      <c r="E12" s="34"/>
      <c r="F12" s="34"/>
      <c r="G12" s="14"/>
      <c r="H12" s="14"/>
      <c r="I12" s="14"/>
      <c r="J12" s="14"/>
      <c r="K12" s="14"/>
      <c r="L12" s="35" t="str">
        <f t="shared" si="0"/>
        <v/>
      </c>
      <c r="M12" s="9" t="str">
        <f t="shared" si="1"/>
        <v/>
      </c>
      <c r="N12" s="19" t="str">
        <f t="shared" si="2"/>
        <v/>
      </c>
      <c r="O12" s="36"/>
      <c r="P12" s="37" t="str">
        <f t="shared" si="3"/>
        <v/>
      </c>
      <c r="Q12" s="32"/>
      <c r="R12" s="38"/>
    </row>
    <row r="13" spans="1:18" x14ac:dyDescent="0.25">
      <c r="A13" s="31">
        <v>8</v>
      </c>
      <c r="B13" s="32"/>
      <c r="C13" s="32"/>
      <c r="D13" s="33"/>
      <c r="E13" s="34"/>
      <c r="F13" s="34"/>
      <c r="G13" s="14"/>
      <c r="H13" s="14"/>
      <c r="I13" s="14"/>
      <c r="J13" s="14"/>
      <c r="K13" s="14"/>
      <c r="L13" s="35" t="str">
        <f t="shared" si="0"/>
        <v/>
      </c>
      <c r="M13" s="9" t="str">
        <f t="shared" si="1"/>
        <v/>
      </c>
      <c r="N13" s="19" t="str">
        <f t="shared" si="2"/>
        <v/>
      </c>
      <c r="O13" s="36"/>
      <c r="P13" s="37" t="str">
        <f t="shared" si="3"/>
        <v/>
      </c>
      <c r="Q13" s="32"/>
      <c r="R13" s="38"/>
    </row>
    <row r="14" spans="1:18" x14ac:dyDescent="0.25">
      <c r="A14" s="31">
        <v>9</v>
      </c>
      <c r="B14" s="32"/>
      <c r="C14" s="32"/>
      <c r="D14" s="33"/>
      <c r="E14" s="34"/>
      <c r="F14" s="34"/>
      <c r="G14" s="14"/>
      <c r="H14" s="14"/>
      <c r="I14" s="14"/>
      <c r="J14" s="14"/>
      <c r="K14" s="14"/>
      <c r="L14" s="35" t="str">
        <f t="shared" si="0"/>
        <v/>
      </c>
      <c r="M14" s="9" t="str">
        <f t="shared" si="1"/>
        <v/>
      </c>
      <c r="N14" s="19" t="str">
        <f t="shared" si="2"/>
        <v/>
      </c>
      <c r="O14" s="36"/>
      <c r="P14" s="37" t="str">
        <f t="shared" si="3"/>
        <v/>
      </c>
      <c r="Q14" s="32"/>
      <c r="R14" s="38"/>
    </row>
    <row r="15" spans="1:18" x14ac:dyDescent="0.25">
      <c r="A15" s="31">
        <v>10</v>
      </c>
      <c r="B15" s="32"/>
      <c r="C15" s="32"/>
      <c r="D15" s="33"/>
      <c r="E15" s="34"/>
      <c r="F15" s="34"/>
      <c r="G15" s="14"/>
      <c r="H15" s="14"/>
      <c r="I15" s="14"/>
      <c r="J15" s="14"/>
      <c r="K15" s="14"/>
      <c r="L15" s="35" t="str">
        <f t="shared" si="0"/>
        <v/>
      </c>
      <c r="M15" s="9" t="str">
        <f t="shared" si="1"/>
        <v/>
      </c>
      <c r="N15" s="19" t="str">
        <f t="shared" si="2"/>
        <v/>
      </c>
      <c r="O15" s="36"/>
      <c r="P15" s="37" t="str">
        <f t="shared" si="3"/>
        <v/>
      </c>
      <c r="Q15" s="32"/>
      <c r="R15" s="38"/>
    </row>
    <row r="16" spans="1:18" x14ac:dyDescent="0.25">
      <c r="A16" s="31">
        <v>11</v>
      </c>
      <c r="B16" s="32"/>
      <c r="C16" s="32"/>
      <c r="D16" s="33"/>
      <c r="E16" s="34"/>
      <c r="F16" s="34"/>
      <c r="G16" s="14"/>
      <c r="H16" s="14"/>
      <c r="I16" s="14"/>
      <c r="J16" s="14"/>
      <c r="K16" s="14"/>
      <c r="L16" s="35" t="str">
        <f t="shared" si="0"/>
        <v/>
      </c>
      <c r="M16" s="9" t="str">
        <f t="shared" si="1"/>
        <v/>
      </c>
      <c r="N16" s="19" t="str">
        <f t="shared" si="2"/>
        <v/>
      </c>
      <c r="O16" s="36"/>
      <c r="P16" s="37" t="str">
        <f t="shared" si="3"/>
        <v/>
      </c>
      <c r="Q16" s="32"/>
      <c r="R16" s="38"/>
    </row>
    <row r="17" spans="1:18" x14ac:dyDescent="0.25">
      <c r="A17" s="31">
        <v>12</v>
      </c>
      <c r="B17" s="32"/>
      <c r="C17" s="32"/>
      <c r="D17" s="33"/>
      <c r="E17" s="34"/>
      <c r="F17" s="34"/>
      <c r="G17" s="14"/>
      <c r="H17" s="14"/>
      <c r="I17" s="14"/>
      <c r="J17" s="14"/>
      <c r="K17" s="14"/>
      <c r="L17" s="35" t="str">
        <f t="shared" si="0"/>
        <v/>
      </c>
      <c r="M17" s="9" t="str">
        <f t="shared" si="1"/>
        <v/>
      </c>
      <c r="N17" s="19" t="str">
        <f t="shared" si="2"/>
        <v/>
      </c>
      <c r="O17" s="36"/>
      <c r="P17" s="37" t="str">
        <f t="shared" si="3"/>
        <v/>
      </c>
      <c r="Q17" s="32"/>
      <c r="R17" s="38"/>
    </row>
    <row r="18" spans="1:18" x14ac:dyDescent="0.25">
      <c r="A18" s="31">
        <v>13</v>
      </c>
      <c r="B18" s="32"/>
      <c r="C18" s="32"/>
      <c r="D18" s="33"/>
      <c r="E18" s="34"/>
      <c r="F18" s="34"/>
      <c r="G18" s="14"/>
      <c r="H18" s="14"/>
      <c r="I18" s="14"/>
      <c r="J18" s="14"/>
      <c r="K18" s="14"/>
      <c r="L18" s="35" t="str">
        <f t="shared" si="0"/>
        <v/>
      </c>
      <c r="M18" s="9" t="str">
        <f t="shared" si="1"/>
        <v/>
      </c>
      <c r="N18" s="19" t="str">
        <f t="shared" si="2"/>
        <v/>
      </c>
      <c r="O18" s="36"/>
      <c r="P18" s="37" t="str">
        <f t="shared" si="3"/>
        <v/>
      </c>
      <c r="Q18" s="32"/>
      <c r="R18" s="38"/>
    </row>
    <row r="19" spans="1:18" x14ac:dyDescent="0.25">
      <c r="A19" s="31">
        <v>14</v>
      </c>
      <c r="B19" s="32"/>
      <c r="C19" s="32"/>
      <c r="D19" s="33"/>
      <c r="E19" s="34"/>
      <c r="F19" s="34"/>
      <c r="G19" s="14"/>
      <c r="H19" s="14"/>
      <c r="I19" s="14"/>
      <c r="J19" s="14"/>
      <c r="K19" s="14"/>
      <c r="L19" s="35" t="str">
        <f t="shared" si="0"/>
        <v/>
      </c>
      <c r="M19" s="9" t="str">
        <f t="shared" si="1"/>
        <v/>
      </c>
      <c r="N19" s="19" t="str">
        <f t="shared" si="2"/>
        <v/>
      </c>
      <c r="O19" s="36"/>
      <c r="P19" s="37" t="str">
        <f t="shared" si="3"/>
        <v/>
      </c>
      <c r="Q19" s="32"/>
      <c r="R19" s="38"/>
    </row>
    <row r="20" spans="1:18" x14ac:dyDescent="0.25">
      <c r="A20" s="31">
        <v>15</v>
      </c>
      <c r="B20" s="32"/>
      <c r="C20" s="32"/>
      <c r="D20" s="33"/>
      <c r="E20" s="34"/>
      <c r="F20" s="34"/>
      <c r="G20" s="14"/>
      <c r="H20" s="14"/>
      <c r="I20" s="14"/>
      <c r="J20" s="14"/>
      <c r="K20" s="14"/>
      <c r="L20" s="35" t="str">
        <f t="shared" si="0"/>
        <v/>
      </c>
      <c r="M20" s="9" t="str">
        <f t="shared" si="1"/>
        <v/>
      </c>
      <c r="N20" s="19" t="str">
        <f t="shared" si="2"/>
        <v/>
      </c>
      <c r="O20" s="36"/>
      <c r="P20" s="37" t="str">
        <f t="shared" si="3"/>
        <v/>
      </c>
      <c r="Q20" s="32"/>
      <c r="R20" s="38"/>
    </row>
    <row r="21" spans="1:18" x14ac:dyDescent="0.25">
      <c r="A21" s="31">
        <v>16</v>
      </c>
      <c r="B21" s="32"/>
      <c r="C21" s="32"/>
      <c r="D21" s="33"/>
      <c r="E21" s="34"/>
      <c r="F21" s="34"/>
      <c r="G21" s="14"/>
      <c r="H21" s="14"/>
      <c r="I21" s="14"/>
      <c r="J21" s="14"/>
      <c r="K21" s="14"/>
      <c r="L21" s="35" t="str">
        <f t="shared" si="0"/>
        <v/>
      </c>
      <c r="M21" s="9" t="str">
        <f t="shared" si="1"/>
        <v/>
      </c>
      <c r="N21" s="19" t="str">
        <f t="shared" si="2"/>
        <v/>
      </c>
      <c r="O21" s="36"/>
      <c r="P21" s="37" t="str">
        <f t="shared" si="3"/>
        <v/>
      </c>
      <c r="Q21" s="32"/>
      <c r="R21" s="38"/>
    </row>
  </sheetData>
  <mergeCells count="6">
    <mergeCell ref="A1:R1"/>
    <mergeCell ref="E3:H3"/>
    <mergeCell ref="M3:P3"/>
    <mergeCell ref="A2:R2"/>
    <mergeCell ref="I3:L3"/>
    <mergeCell ref="A3:D3"/>
  </mergeCells>
  <conditionalFormatting sqref="L6:L21">
    <cfRule type="cellIs" dxfId="7" priority="1" operator="greaterThanOrEqual">
      <formula>85</formula>
    </cfRule>
    <cfRule type="cellIs" dxfId="6" priority="2" operator="between">
      <formula>70</formula>
      <formula>84.999</formula>
    </cfRule>
    <cfRule type="cellIs" dxfId="5" priority="3" operator="between">
      <formula>55</formula>
      <formula>69.999</formula>
    </cfRule>
    <cfRule type="cellIs" dxfId="4" priority="4" operator="lessThan">
      <formula>55</formula>
    </cfRule>
  </conditionalFormatting>
  <conditionalFormatting sqref="P6:P21">
    <cfRule type="cellIs" dxfId="3" priority="5" operator="lessThan">
      <formula>0</formula>
    </cfRule>
  </conditionalFormatting>
  <dataValidations count="4">
    <dataValidation type="list" allowBlank="1" sqref="Q6:Q21" xr:uid="{00000000-0002-0000-0200-000000000000}">
      <formula1>"Watching,Shortlisted,Due diligence,Offered,Missed out,Walked away,Bought"</formula1>
    </dataValidation>
    <dataValidation type="whole" allowBlank="1" errorTitle="Out of range" error="Enter a whole number between 0 and 25." sqref="G6:H21" xr:uid="{00000000-0002-0000-0200-000001000000}">
      <formula1>0</formula1>
      <formula2>25</formula2>
    </dataValidation>
    <dataValidation type="whole" allowBlank="1" errorTitle="Out of range" error="Enter a whole number between 0 and 20." sqref="I6:J21" xr:uid="{00000000-0002-0000-0200-000003000000}">
      <formula1>0</formula1>
      <formula2>20</formula2>
    </dataValidation>
    <dataValidation type="whole" allowBlank="1" errorTitle="Out of range" error="Enter a whole number between 0 and 10." sqref="K6:K21" xr:uid="{00000000-0002-0000-0200-000005000000}">
      <formula1>0</formula1>
      <formula2>10</formula2>
    </dataValidation>
  </dataValidations>
  <pageMargins left="0.75" right="0.75" top="1" bottom="1" header="0.5" footer="0.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A1A30"/>
    <pageSetUpPr fitToPage="1"/>
  </sheetPr>
  <dimension ref="A1:H69"/>
  <sheetViews>
    <sheetView showGridLines="0" workbookViewId="0"/>
  </sheetViews>
  <sheetFormatPr defaultRowHeight="15" x14ac:dyDescent="0.25"/>
  <cols>
    <col min="1" max="1" width="34" customWidth="1"/>
    <col min="2" max="2" width="14" customWidth="1"/>
    <col min="3" max="3" width="12" customWidth="1"/>
    <col min="4" max="4" width="16" customWidth="1"/>
    <col min="5" max="5" width="13" customWidth="1"/>
    <col min="6" max="6" width="15" customWidth="1"/>
    <col min="7" max="7" width="40" customWidth="1"/>
    <col min="8" max="8" width="3" customWidth="1"/>
  </cols>
  <sheetData>
    <row r="1" spans="1:8" ht="33.950000000000003" customHeight="1" x14ac:dyDescent="0.25">
      <c r="A1" s="55" t="s">
        <v>84</v>
      </c>
      <c r="B1" s="56"/>
      <c r="C1" s="56"/>
      <c r="D1" s="56"/>
      <c r="E1" s="56"/>
      <c r="F1" s="56"/>
      <c r="G1" s="56"/>
      <c r="H1" s="56"/>
    </row>
    <row r="2" spans="1:8" ht="20.100000000000001" customHeight="1" x14ac:dyDescent="0.25">
      <c r="A2" s="53" t="s">
        <v>85</v>
      </c>
      <c r="B2" s="54"/>
      <c r="C2" s="54"/>
      <c r="D2" s="54"/>
      <c r="E2" s="54"/>
      <c r="F2" s="54"/>
      <c r="G2" s="54"/>
      <c r="H2" s="54"/>
    </row>
    <row r="3" spans="1:8" ht="26.1" customHeight="1" x14ac:dyDescent="0.25">
      <c r="A3" s="63" t="s">
        <v>86</v>
      </c>
      <c r="B3" s="54"/>
      <c r="C3" s="54"/>
      <c r="D3" s="54"/>
      <c r="E3" s="54"/>
      <c r="F3" s="54"/>
      <c r="G3" s="54"/>
      <c r="H3" s="54"/>
    </row>
    <row r="5" spans="1:8" ht="21.95" customHeight="1" x14ac:dyDescent="0.25">
      <c r="A5" s="61" t="str">
        <f>"PROPERTY 1   ·   "&amp;IF(Properties!B6="","(add the address on the Properties tab)",Properties!B6)</f>
        <v>PROPERTY 1   ·   EXAMPLE — 12 Sample Street, Mitcham</v>
      </c>
      <c r="B5" s="62"/>
      <c r="C5" s="62"/>
      <c r="D5" s="62"/>
      <c r="E5" s="62"/>
      <c r="F5" s="62"/>
      <c r="G5" s="62"/>
      <c r="H5" s="62"/>
    </row>
    <row r="6" spans="1:8" ht="30" customHeight="1" x14ac:dyDescent="0.25">
      <c r="A6" s="8" t="s">
        <v>87</v>
      </c>
      <c r="B6" s="8" t="s">
        <v>88</v>
      </c>
      <c r="C6" s="8" t="s">
        <v>89</v>
      </c>
      <c r="D6" s="8" t="s">
        <v>90</v>
      </c>
      <c r="E6" s="8" t="s">
        <v>91</v>
      </c>
      <c r="F6" s="8" t="s">
        <v>92</v>
      </c>
      <c r="G6" s="8" t="s">
        <v>93</v>
      </c>
      <c r="H6" s="8"/>
    </row>
    <row r="7" spans="1:8" x14ac:dyDescent="0.25">
      <c r="A7" s="21" t="s">
        <v>94</v>
      </c>
      <c r="B7" s="23">
        <v>1210000</v>
      </c>
      <c r="C7" s="39"/>
      <c r="D7" s="21" t="s">
        <v>95</v>
      </c>
      <c r="E7" s="40">
        <v>-40000</v>
      </c>
      <c r="F7" s="41">
        <f>IF(B7="","",B7+IF(E7="",0,E7))</f>
        <v>1170000</v>
      </c>
      <c r="G7" s="21" t="s">
        <v>96</v>
      </c>
      <c r="H7" s="42"/>
    </row>
    <row r="8" spans="1:8" x14ac:dyDescent="0.25">
      <c r="A8" s="43"/>
      <c r="B8" s="44"/>
      <c r="C8" s="39"/>
      <c r="D8" s="43"/>
      <c r="E8" s="45"/>
      <c r="F8" s="41" t="str">
        <f>IF(B8="","",B8+IF(E8="",0,E8))</f>
        <v/>
      </c>
      <c r="G8" s="43"/>
      <c r="H8" s="42"/>
    </row>
    <row r="9" spans="1:8" x14ac:dyDescent="0.25">
      <c r="A9" s="43"/>
      <c r="B9" s="44"/>
      <c r="C9" s="39"/>
      <c r="D9" s="43"/>
      <c r="E9" s="45"/>
      <c r="F9" s="41" t="str">
        <f>IF(B9="","",B9+IF(E9="",0,E9))</f>
        <v/>
      </c>
      <c r="G9" s="43"/>
      <c r="H9" s="42"/>
    </row>
    <row r="10" spans="1:8" x14ac:dyDescent="0.25">
      <c r="A10" s="43"/>
      <c r="B10" s="44"/>
      <c r="C10" s="39"/>
      <c r="D10" s="43"/>
      <c r="E10" s="45"/>
      <c r="F10" s="41" t="str">
        <f>IF(B10="","",B10+IF(E10="",0,E10))</f>
        <v/>
      </c>
      <c r="G10" s="43"/>
      <c r="H10" s="42"/>
    </row>
    <row r="11" spans="1:8" x14ac:dyDescent="0.25">
      <c r="A11" s="43"/>
      <c r="B11" s="44"/>
      <c r="C11" s="39"/>
      <c r="D11" s="43"/>
      <c r="E11" s="45"/>
      <c r="F11" s="41" t="str">
        <f>IF(B11="","",B11+IF(E11="",0,E11))</f>
        <v/>
      </c>
      <c r="G11" s="43"/>
      <c r="H11" s="42"/>
    </row>
    <row r="12" spans="1:8" x14ac:dyDescent="0.25">
      <c r="A12" s="46" t="s">
        <v>97</v>
      </c>
      <c r="B12" s="41">
        <f>IF(COUNT(F7:F11)=0,"",MIN(F7:F11))</f>
        <v>1170000</v>
      </c>
      <c r="C12" s="58" t="s">
        <v>98</v>
      </c>
      <c r="D12" s="60"/>
      <c r="E12" s="59" t="s">
        <v>99</v>
      </c>
      <c r="F12" s="54"/>
      <c r="G12" s="54"/>
      <c r="H12" s="54"/>
    </row>
    <row r="13" spans="1:8" x14ac:dyDescent="0.25">
      <c r="A13" s="46" t="s">
        <v>100</v>
      </c>
      <c r="B13" s="41">
        <f>IF(COUNT(F7:F11)=0,"",AVERAGE(F7:F11))</f>
        <v>1170000</v>
      </c>
      <c r="C13" s="56"/>
      <c r="D13" s="56"/>
      <c r="E13" s="54"/>
      <c r="F13" s="54"/>
      <c r="G13" s="54"/>
      <c r="H13" s="54"/>
    </row>
    <row r="14" spans="1:8" x14ac:dyDescent="0.25">
      <c r="A14" s="46" t="s">
        <v>101</v>
      </c>
      <c r="B14" s="41">
        <f>IF(COUNT(F7:F11)=0,"",MAX(F7:F11))</f>
        <v>1170000</v>
      </c>
      <c r="C14" s="56"/>
      <c r="D14" s="56"/>
      <c r="E14" s="54"/>
      <c r="F14" s="54"/>
      <c r="G14" s="54"/>
      <c r="H14" s="54"/>
    </row>
    <row r="16" spans="1:8" ht="21.95" customHeight="1" x14ac:dyDescent="0.25">
      <c r="A16" s="61" t="str">
        <f>"PROPERTY 2   ·   "&amp;IF(Properties!B7="","(add the address on the Properties tab)",Properties!B7)</f>
        <v>PROPERTY 2   ·   (add the address on the Properties tab)</v>
      </c>
      <c r="B16" s="62"/>
      <c r="C16" s="62"/>
      <c r="D16" s="62"/>
      <c r="E16" s="62"/>
      <c r="F16" s="62"/>
      <c r="G16" s="62"/>
      <c r="H16" s="62"/>
    </row>
    <row r="17" spans="1:8" ht="30" customHeight="1" x14ac:dyDescent="0.25">
      <c r="A17" s="8" t="s">
        <v>87</v>
      </c>
      <c r="B17" s="8" t="s">
        <v>88</v>
      </c>
      <c r="C17" s="8" t="s">
        <v>89</v>
      </c>
      <c r="D17" s="8" t="s">
        <v>90</v>
      </c>
      <c r="E17" s="8" t="s">
        <v>91</v>
      </c>
      <c r="F17" s="8" t="s">
        <v>92</v>
      </c>
      <c r="G17" s="8" t="s">
        <v>93</v>
      </c>
      <c r="H17" s="8"/>
    </row>
    <row r="18" spans="1:8" x14ac:dyDescent="0.25">
      <c r="A18" s="43"/>
      <c r="B18" s="44"/>
      <c r="C18" s="39"/>
      <c r="D18" s="43"/>
      <c r="E18" s="45"/>
      <c r="F18" s="41" t="str">
        <f>IF(B18="","",B18+IF(E18="",0,E18))</f>
        <v/>
      </c>
      <c r="G18" s="43"/>
      <c r="H18" s="42"/>
    </row>
    <row r="19" spans="1:8" x14ac:dyDescent="0.25">
      <c r="A19" s="43"/>
      <c r="B19" s="44"/>
      <c r="C19" s="39"/>
      <c r="D19" s="43"/>
      <c r="E19" s="45"/>
      <c r="F19" s="41" t="str">
        <f>IF(B19="","",B19+IF(E19="",0,E19))</f>
        <v/>
      </c>
      <c r="G19" s="43"/>
      <c r="H19" s="42"/>
    </row>
    <row r="20" spans="1:8" x14ac:dyDescent="0.25">
      <c r="A20" s="43"/>
      <c r="B20" s="44"/>
      <c r="C20" s="39"/>
      <c r="D20" s="43"/>
      <c r="E20" s="45"/>
      <c r="F20" s="41" t="str">
        <f>IF(B20="","",B20+IF(E20="",0,E20))</f>
        <v/>
      </c>
      <c r="G20" s="43"/>
      <c r="H20" s="42"/>
    </row>
    <row r="21" spans="1:8" x14ac:dyDescent="0.25">
      <c r="A21" s="43"/>
      <c r="B21" s="44"/>
      <c r="C21" s="39"/>
      <c r="D21" s="43"/>
      <c r="E21" s="45"/>
      <c r="F21" s="41" t="str">
        <f>IF(B21="","",B21+IF(E21="",0,E21))</f>
        <v/>
      </c>
      <c r="G21" s="43"/>
      <c r="H21" s="42"/>
    </row>
    <row r="22" spans="1:8" x14ac:dyDescent="0.25">
      <c r="A22" s="43"/>
      <c r="B22" s="44"/>
      <c r="C22" s="39"/>
      <c r="D22" s="43"/>
      <c r="E22" s="45"/>
      <c r="F22" s="41" t="str">
        <f>IF(B22="","",B22+IF(E22="",0,E22))</f>
        <v/>
      </c>
      <c r="G22" s="43"/>
      <c r="H22" s="42"/>
    </row>
    <row r="23" spans="1:8" x14ac:dyDescent="0.25">
      <c r="A23" s="46" t="s">
        <v>97</v>
      </c>
      <c r="B23" s="41" t="str">
        <f>IF(COUNT(F18:F22)=0,"",MIN(F18:F22))</f>
        <v/>
      </c>
      <c r="C23" s="58" t="s">
        <v>98</v>
      </c>
      <c r="D23" s="60"/>
      <c r="E23" s="59" t="s">
        <v>99</v>
      </c>
      <c r="F23" s="54"/>
      <c r="G23" s="54"/>
      <c r="H23" s="54"/>
    </row>
    <row r="24" spans="1:8" x14ac:dyDescent="0.25">
      <c r="A24" s="46" t="s">
        <v>100</v>
      </c>
      <c r="B24" s="41" t="str">
        <f>IF(COUNT(F18:F22)=0,"",AVERAGE(F18:F22))</f>
        <v/>
      </c>
      <c r="C24" s="56"/>
      <c r="D24" s="56"/>
      <c r="E24" s="54"/>
      <c r="F24" s="54"/>
      <c r="G24" s="54"/>
      <c r="H24" s="54"/>
    </row>
    <row r="25" spans="1:8" x14ac:dyDescent="0.25">
      <c r="A25" s="46" t="s">
        <v>101</v>
      </c>
      <c r="B25" s="41" t="str">
        <f>IF(COUNT(F18:F22)=0,"",MAX(F18:F22))</f>
        <v/>
      </c>
      <c r="C25" s="56"/>
      <c r="D25" s="56"/>
      <c r="E25" s="54"/>
      <c r="F25" s="54"/>
      <c r="G25" s="54"/>
      <c r="H25" s="54"/>
    </row>
    <row r="27" spans="1:8" ht="21.95" customHeight="1" x14ac:dyDescent="0.25">
      <c r="A27" s="61" t="str">
        <f>"PROPERTY 3   ·   "&amp;IF(Properties!B8="","(add the address on the Properties tab)",Properties!B8)</f>
        <v>PROPERTY 3   ·   (add the address on the Properties tab)</v>
      </c>
      <c r="B27" s="62"/>
      <c r="C27" s="62"/>
      <c r="D27" s="62"/>
      <c r="E27" s="62"/>
      <c r="F27" s="62"/>
      <c r="G27" s="62"/>
      <c r="H27" s="62"/>
    </row>
    <row r="28" spans="1:8" ht="30" customHeight="1" x14ac:dyDescent="0.25">
      <c r="A28" s="8" t="s">
        <v>87</v>
      </c>
      <c r="B28" s="8" t="s">
        <v>88</v>
      </c>
      <c r="C28" s="8" t="s">
        <v>89</v>
      </c>
      <c r="D28" s="8" t="s">
        <v>90</v>
      </c>
      <c r="E28" s="8" t="s">
        <v>91</v>
      </c>
      <c r="F28" s="8" t="s">
        <v>92</v>
      </c>
      <c r="G28" s="8" t="s">
        <v>93</v>
      </c>
      <c r="H28" s="8"/>
    </row>
    <row r="29" spans="1:8" x14ac:dyDescent="0.25">
      <c r="A29" s="43"/>
      <c r="B29" s="44"/>
      <c r="C29" s="39"/>
      <c r="D29" s="43"/>
      <c r="E29" s="45"/>
      <c r="F29" s="41" t="str">
        <f>IF(B29="","",B29+IF(E29="",0,E29))</f>
        <v/>
      </c>
      <c r="G29" s="43"/>
      <c r="H29" s="42"/>
    </row>
    <row r="30" spans="1:8" x14ac:dyDescent="0.25">
      <c r="A30" s="43"/>
      <c r="B30" s="44"/>
      <c r="C30" s="39"/>
      <c r="D30" s="43"/>
      <c r="E30" s="45"/>
      <c r="F30" s="41" t="str">
        <f>IF(B30="","",B30+IF(E30="",0,E30))</f>
        <v/>
      </c>
      <c r="G30" s="43"/>
      <c r="H30" s="42"/>
    </row>
    <row r="31" spans="1:8" x14ac:dyDescent="0.25">
      <c r="A31" s="43"/>
      <c r="B31" s="44"/>
      <c r="C31" s="39"/>
      <c r="D31" s="43"/>
      <c r="E31" s="45"/>
      <c r="F31" s="41" t="str">
        <f>IF(B31="","",B31+IF(E31="",0,E31))</f>
        <v/>
      </c>
      <c r="G31" s="43"/>
      <c r="H31" s="42"/>
    </row>
    <row r="32" spans="1:8" x14ac:dyDescent="0.25">
      <c r="A32" s="43"/>
      <c r="B32" s="44"/>
      <c r="C32" s="39"/>
      <c r="D32" s="43"/>
      <c r="E32" s="45"/>
      <c r="F32" s="41" t="str">
        <f>IF(B32="","",B32+IF(E32="",0,E32))</f>
        <v/>
      </c>
      <c r="G32" s="43"/>
      <c r="H32" s="42"/>
    </row>
    <row r="33" spans="1:8" x14ac:dyDescent="0.25">
      <c r="A33" s="43"/>
      <c r="B33" s="44"/>
      <c r="C33" s="39"/>
      <c r="D33" s="43"/>
      <c r="E33" s="45"/>
      <c r="F33" s="41" t="str">
        <f>IF(B33="","",B33+IF(E33="",0,E33))</f>
        <v/>
      </c>
      <c r="G33" s="43"/>
      <c r="H33" s="42"/>
    </row>
    <row r="34" spans="1:8" x14ac:dyDescent="0.25">
      <c r="A34" s="46" t="s">
        <v>97</v>
      </c>
      <c r="B34" s="41" t="str">
        <f>IF(COUNT(F29:F33)=0,"",MIN(F29:F33))</f>
        <v/>
      </c>
      <c r="C34" s="58" t="s">
        <v>98</v>
      </c>
      <c r="D34" s="60"/>
      <c r="E34" s="59" t="s">
        <v>99</v>
      </c>
      <c r="F34" s="54"/>
      <c r="G34" s="54"/>
      <c r="H34" s="54"/>
    </row>
    <row r="35" spans="1:8" x14ac:dyDescent="0.25">
      <c r="A35" s="46" t="s">
        <v>100</v>
      </c>
      <c r="B35" s="41" t="str">
        <f>IF(COUNT(F29:F33)=0,"",AVERAGE(F29:F33))</f>
        <v/>
      </c>
      <c r="C35" s="56"/>
      <c r="D35" s="56"/>
      <c r="E35" s="54"/>
      <c r="F35" s="54"/>
      <c r="G35" s="54"/>
      <c r="H35" s="54"/>
    </row>
    <row r="36" spans="1:8" x14ac:dyDescent="0.25">
      <c r="A36" s="46" t="s">
        <v>101</v>
      </c>
      <c r="B36" s="41" t="str">
        <f>IF(COUNT(F29:F33)=0,"",MAX(F29:F33))</f>
        <v/>
      </c>
      <c r="C36" s="56"/>
      <c r="D36" s="56"/>
      <c r="E36" s="54"/>
      <c r="F36" s="54"/>
      <c r="G36" s="54"/>
      <c r="H36" s="54"/>
    </row>
    <row r="38" spans="1:8" ht="21.95" customHeight="1" x14ac:dyDescent="0.25">
      <c r="A38" s="61" t="str">
        <f>"PROPERTY 4   ·   "&amp;IF(Properties!B9="","(add the address on the Properties tab)",Properties!B9)</f>
        <v>PROPERTY 4   ·   (add the address on the Properties tab)</v>
      </c>
      <c r="B38" s="62"/>
      <c r="C38" s="62"/>
      <c r="D38" s="62"/>
      <c r="E38" s="62"/>
      <c r="F38" s="62"/>
      <c r="G38" s="62"/>
      <c r="H38" s="62"/>
    </row>
    <row r="39" spans="1:8" ht="30" customHeight="1" x14ac:dyDescent="0.25">
      <c r="A39" s="8" t="s">
        <v>87</v>
      </c>
      <c r="B39" s="8" t="s">
        <v>88</v>
      </c>
      <c r="C39" s="8" t="s">
        <v>89</v>
      </c>
      <c r="D39" s="8" t="s">
        <v>90</v>
      </c>
      <c r="E39" s="8" t="s">
        <v>91</v>
      </c>
      <c r="F39" s="8" t="s">
        <v>92</v>
      </c>
      <c r="G39" s="8" t="s">
        <v>93</v>
      </c>
      <c r="H39" s="8"/>
    </row>
    <row r="40" spans="1:8" x14ac:dyDescent="0.25">
      <c r="A40" s="43"/>
      <c r="B40" s="44"/>
      <c r="C40" s="39"/>
      <c r="D40" s="43"/>
      <c r="E40" s="45"/>
      <c r="F40" s="41" t="str">
        <f>IF(B40="","",B40+IF(E40="",0,E40))</f>
        <v/>
      </c>
      <c r="G40" s="43"/>
      <c r="H40" s="42"/>
    </row>
    <row r="41" spans="1:8" x14ac:dyDescent="0.25">
      <c r="A41" s="43"/>
      <c r="B41" s="44"/>
      <c r="C41" s="39"/>
      <c r="D41" s="43"/>
      <c r="E41" s="45"/>
      <c r="F41" s="41" t="str">
        <f>IF(B41="","",B41+IF(E41="",0,E41))</f>
        <v/>
      </c>
      <c r="G41" s="43"/>
      <c r="H41" s="42"/>
    </row>
    <row r="42" spans="1:8" x14ac:dyDescent="0.25">
      <c r="A42" s="43"/>
      <c r="B42" s="44"/>
      <c r="C42" s="39"/>
      <c r="D42" s="43"/>
      <c r="E42" s="45"/>
      <c r="F42" s="41" t="str">
        <f>IF(B42="","",B42+IF(E42="",0,E42))</f>
        <v/>
      </c>
      <c r="G42" s="43"/>
      <c r="H42" s="42"/>
    </row>
    <row r="43" spans="1:8" x14ac:dyDescent="0.25">
      <c r="A43" s="43"/>
      <c r="B43" s="44"/>
      <c r="C43" s="39"/>
      <c r="D43" s="43"/>
      <c r="E43" s="45"/>
      <c r="F43" s="41" t="str">
        <f>IF(B43="","",B43+IF(E43="",0,E43))</f>
        <v/>
      </c>
      <c r="G43" s="43"/>
      <c r="H43" s="42"/>
    </row>
    <row r="44" spans="1:8" x14ac:dyDescent="0.25">
      <c r="A44" s="43"/>
      <c r="B44" s="44"/>
      <c r="C44" s="39"/>
      <c r="D44" s="43"/>
      <c r="E44" s="45"/>
      <c r="F44" s="41" t="str">
        <f>IF(B44="","",B44+IF(E44="",0,E44))</f>
        <v/>
      </c>
      <c r="G44" s="43"/>
      <c r="H44" s="42"/>
    </row>
    <row r="45" spans="1:8" x14ac:dyDescent="0.25">
      <c r="A45" s="46" t="s">
        <v>97</v>
      </c>
      <c r="B45" s="41" t="str">
        <f>IF(COUNT(F40:F44)=0,"",MIN(F40:F44))</f>
        <v/>
      </c>
      <c r="C45" s="58" t="s">
        <v>98</v>
      </c>
      <c r="D45" s="60"/>
      <c r="E45" s="59" t="s">
        <v>99</v>
      </c>
      <c r="F45" s="54"/>
      <c r="G45" s="54"/>
      <c r="H45" s="54"/>
    </row>
    <row r="46" spans="1:8" x14ac:dyDescent="0.25">
      <c r="A46" s="46" t="s">
        <v>100</v>
      </c>
      <c r="B46" s="41" t="str">
        <f>IF(COUNT(F40:F44)=0,"",AVERAGE(F40:F44))</f>
        <v/>
      </c>
      <c r="C46" s="56"/>
      <c r="D46" s="56"/>
      <c r="E46" s="54"/>
      <c r="F46" s="54"/>
      <c r="G46" s="54"/>
      <c r="H46" s="54"/>
    </row>
    <row r="47" spans="1:8" x14ac:dyDescent="0.25">
      <c r="A47" s="46" t="s">
        <v>101</v>
      </c>
      <c r="B47" s="41" t="str">
        <f>IF(COUNT(F40:F44)=0,"",MAX(F40:F44))</f>
        <v/>
      </c>
      <c r="C47" s="56"/>
      <c r="D47" s="56"/>
      <c r="E47" s="54"/>
      <c r="F47" s="54"/>
      <c r="G47" s="54"/>
      <c r="H47" s="54"/>
    </row>
    <row r="49" spans="1:8" ht="21.95" customHeight="1" x14ac:dyDescent="0.25">
      <c r="A49" s="61" t="str">
        <f>"PROPERTY 5   ·   "&amp;IF(Properties!B10="","(add the address on the Properties tab)",Properties!B10)</f>
        <v>PROPERTY 5   ·   (add the address on the Properties tab)</v>
      </c>
      <c r="B49" s="62"/>
      <c r="C49" s="62"/>
      <c r="D49" s="62"/>
      <c r="E49" s="62"/>
      <c r="F49" s="62"/>
      <c r="G49" s="62"/>
      <c r="H49" s="62"/>
    </row>
    <row r="50" spans="1:8" ht="30" customHeight="1" x14ac:dyDescent="0.25">
      <c r="A50" s="8" t="s">
        <v>87</v>
      </c>
      <c r="B50" s="8" t="s">
        <v>88</v>
      </c>
      <c r="C50" s="8" t="s">
        <v>89</v>
      </c>
      <c r="D50" s="8" t="s">
        <v>90</v>
      </c>
      <c r="E50" s="8" t="s">
        <v>91</v>
      </c>
      <c r="F50" s="8" t="s">
        <v>92</v>
      </c>
      <c r="G50" s="8" t="s">
        <v>93</v>
      </c>
      <c r="H50" s="8"/>
    </row>
    <row r="51" spans="1:8" x14ac:dyDescent="0.25">
      <c r="A51" s="43"/>
      <c r="B51" s="44"/>
      <c r="C51" s="39"/>
      <c r="D51" s="43"/>
      <c r="E51" s="45"/>
      <c r="F51" s="41" t="str">
        <f>IF(B51="","",B51+IF(E51="",0,E51))</f>
        <v/>
      </c>
      <c r="G51" s="43"/>
      <c r="H51" s="42"/>
    </row>
    <row r="52" spans="1:8" x14ac:dyDescent="0.25">
      <c r="A52" s="43"/>
      <c r="B52" s="44"/>
      <c r="C52" s="39"/>
      <c r="D52" s="43"/>
      <c r="E52" s="45"/>
      <c r="F52" s="41" t="str">
        <f>IF(B52="","",B52+IF(E52="",0,E52))</f>
        <v/>
      </c>
      <c r="G52" s="43"/>
      <c r="H52" s="42"/>
    </row>
    <row r="53" spans="1:8" x14ac:dyDescent="0.25">
      <c r="A53" s="43"/>
      <c r="B53" s="44"/>
      <c r="C53" s="39"/>
      <c r="D53" s="43"/>
      <c r="E53" s="45"/>
      <c r="F53" s="41" t="str">
        <f>IF(B53="","",B53+IF(E53="",0,E53))</f>
        <v/>
      </c>
      <c r="G53" s="43"/>
      <c r="H53" s="42"/>
    </row>
    <row r="54" spans="1:8" x14ac:dyDescent="0.25">
      <c r="A54" s="43"/>
      <c r="B54" s="44"/>
      <c r="C54" s="39"/>
      <c r="D54" s="43"/>
      <c r="E54" s="45"/>
      <c r="F54" s="41" t="str">
        <f>IF(B54="","",B54+IF(E54="",0,E54))</f>
        <v/>
      </c>
      <c r="G54" s="43"/>
      <c r="H54" s="42"/>
    </row>
    <row r="55" spans="1:8" x14ac:dyDescent="0.25">
      <c r="A55" s="43"/>
      <c r="B55" s="44"/>
      <c r="C55" s="39"/>
      <c r="D55" s="43"/>
      <c r="E55" s="45"/>
      <c r="F55" s="41" t="str">
        <f>IF(B55="","",B55+IF(E55="",0,E55))</f>
        <v/>
      </c>
      <c r="G55" s="43"/>
      <c r="H55" s="42"/>
    </row>
    <row r="56" spans="1:8" x14ac:dyDescent="0.25">
      <c r="A56" s="46" t="s">
        <v>97</v>
      </c>
      <c r="B56" s="41" t="str">
        <f>IF(COUNT(F51:F55)=0,"",MIN(F51:F55))</f>
        <v/>
      </c>
      <c r="C56" s="58" t="s">
        <v>98</v>
      </c>
      <c r="D56" s="60"/>
      <c r="E56" s="59" t="s">
        <v>99</v>
      </c>
      <c r="F56" s="54"/>
      <c r="G56" s="54"/>
      <c r="H56" s="54"/>
    </row>
    <row r="57" spans="1:8" x14ac:dyDescent="0.25">
      <c r="A57" s="46" t="s">
        <v>100</v>
      </c>
      <c r="B57" s="41" t="str">
        <f>IF(COUNT(F51:F55)=0,"",AVERAGE(F51:F55))</f>
        <v/>
      </c>
      <c r="C57" s="56"/>
      <c r="D57" s="56"/>
      <c r="E57" s="54"/>
      <c r="F57" s="54"/>
      <c r="G57" s="54"/>
      <c r="H57" s="54"/>
    </row>
    <row r="58" spans="1:8" x14ac:dyDescent="0.25">
      <c r="A58" s="46" t="s">
        <v>101</v>
      </c>
      <c r="B58" s="41" t="str">
        <f>IF(COUNT(F51:F55)=0,"",MAX(F51:F55))</f>
        <v/>
      </c>
      <c r="C58" s="56"/>
      <c r="D58" s="56"/>
      <c r="E58" s="54"/>
      <c r="F58" s="54"/>
      <c r="G58" s="54"/>
      <c r="H58" s="54"/>
    </row>
    <row r="60" spans="1:8" ht="21.95" customHeight="1" x14ac:dyDescent="0.25">
      <c r="A60" s="61" t="str">
        <f>"PROPERTY 6   ·   "&amp;IF(Properties!B11="","(add the address on the Properties tab)",Properties!B11)</f>
        <v>PROPERTY 6   ·   (add the address on the Properties tab)</v>
      </c>
      <c r="B60" s="62"/>
      <c r="C60" s="62"/>
      <c r="D60" s="62"/>
      <c r="E60" s="62"/>
      <c r="F60" s="62"/>
      <c r="G60" s="62"/>
      <c r="H60" s="62"/>
    </row>
    <row r="61" spans="1:8" ht="30" customHeight="1" x14ac:dyDescent="0.25">
      <c r="A61" s="8" t="s">
        <v>87</v>
      </c>
      <c r="B61" s="8" t="s">
        <v>88</v>
      </c>
      <c r="C61" s="8" t="s">
        <v>89</v>
      </c>
      <c r="D61" s="8" t="s">
        <v>90</v>
      </c>
      <c r="E61" s="8" t="s">
        <v>91</v>
      </c>
      <c r="F61" s="8" t="s">
        <v>92</v>
      </c>
      <c r="G61" s="8" t="s">
        <v>93</v>
      </c>
      <c r="H61" s="8"/>
    </row>
    <row r="62" spans="1:8" x14ac:dyDescent="0.25">
      <c r="A62" s="43"/>
      <c r="B62" s="44"/>
      <c r="C62" s="39"/>
      <c r="D62" s="43"/>
      <c r="E62" s="45"/>
      <c r="F62" s="41" t="str">
        <f>IF(B62="","",B62+IF(E62="",0,E62))</f>
        <v/>
      </c>
      <c r="G62" s="43"/>
      <c r="H62" s="42"/>
    </row>
    <row r="63" spans="1:8" x14ac:dyDescent="0.25">
      <c r="A63" s="43"/>
      <c r="B63" s="44"/>
      <c r="C63" s="39"/>
      <c r="D63" s="43"/>
      <c r="E63" s="45"/>
      <c r="F63" s="41" t="str">
        <f>IF(B63="","",B63+IF(E63="",0,E63))</f>
        <v/>
      </c>
      <c r="G63" s="43"/>
      <c r="H63" s="42"/>
    </row>
    <row r="64" spans="1:8" x14ac:dyDescent="0.25">
      <c r="A64" s="43"/>
      <c r="B64" s="44"/>
      <c r="C64" s="39"/>
      <c r="D64" s="43"/>
      <c r="E64" s="45"/>
      <c r="F64" s="41" t="str">
        <f>IF(B64="","",B64+IF(E64="",0,E64))</f>
        <v/>
      </c>
      <c r="G64" s="43"/>
      <c r="H64" s="42"/>
    </row>
    <row r="65" spans="1:8" x14ac:dyDescent="0.25">
      <c r="A65" s="43"/>
      <c r="B65" s="44"/>
      <c r="C65" s="39"/>
      <c r="D65" s="43"/>
      <c r="E65" s="45"/>
      <c r="F65" s="41" t="str">
        <f>IF(B65="","",B65+IF(E65="",0,E65))</f>
        <v/>
      </c>
      <c r="G65" s="43"/>
      <c r="H65" s="42"/>
    </row>
    <row r="66" spans="1:8" x14ac:dyDescent="0.25">
      <c r="A66" s="43"/>
      <c r="B66" s="44"/>
      <c r="C66" s="39"/>
      <c r="D66" s="43"/>
      <c r="E66" s="45"/>
      <c r="F66" s="41" t="str">
        <f>IF(B66="","",B66+IF(E66="",0,E66))</f>
        <v/>
      </c>
      <c r="G66" s="43"/>
      <c r="H66" s="42"/>
    </row>
    <row r="67" spans="1:8" x14ac:dyDescent="0.25">
      <c r="A67" s="46" t="s">
        <v>97</v>
      </c>
      <c r="B67" s="41" t="str">
        <f>IF(COUNT(F62:F66)=0,"",MIN(F62:F66))</f>
        <v/>
      </c>
      <c r="C67" s="58" t="s">
        <v>98</v>
      </c>
      <c r="D67" s="60"/>
      <c r="E67" s="59" t="s">
        <v>99</v>
      </c>
      <c r="F67" s="54"/>
      <c r="G67" s="54"/>
      <c r="H67" s="54"/>
    </row>
    <row r="68" spans="1:8" x14ac:dyDescent="0.25">
      <c r="A68" s="46" t="s">
        <v>100</v>
      </c>
      <c r="B68" s="41" t="str">
        <f>IF(COUNT(F62:F66)=0,"",AVERAGE(F62:F66))</f>
        <v/>
      </c>
      <c r="C68" s="56"/>
      <c r="D68" s="56"/>
      <c r="E68" s="54"/>
      <c r="F68" s="54"/>
      <c r="G68" s="54"/>
      <c r="H68" s="54"/>
    </row>
    <row r="69" spans="1:8" x14ac:dyDescent="0.25">
      <c r="A69" s="46" t="s">
        <v>101</v>
      </c>
      <c r="B69" s="41" t="str">
        <f>IF(COUNT(F62:F66)=0,"",MAX(F62:F66))</f>
        <v/>
      </c>
      <c r="C69" s="56"/>
      <c r="D69" s="56"/>
      <c r="E69" s="54"/>
      <c r="F69" s="54"/>
      <c r="G69" s="54"/>
      <c r="H69" s="54"/>
    </row>
  </sheetData>
  <mergeCells count="27">
    <mergeCell ref="A1:H1"/>
    <mergeCell ref="C23:C25"/>
    <mergeCell ref="D67:D69"/>
    <mergeCell ref="D23:D25"/>
    <mergeCell ref="E56:H58"/>
    <mergeCell ref="A16:H16"/>
    <mergeCell ref="C34:C36"/>
    <mergeCell ref="E12:H14"/>
    <mergeCell ref="A27:H27"/>
    <mergeCell ref="A3:H3"/>
    <mergeCell ref="C45:C47"/>
    <mergeCell ref="D34:D36"/>
    <mergeCell ref="A2:H2"/>
    <mergeCell ref="A5:H5"/>
    <mergeCell ref="E67:H69"/>
    <mergeCell ref="E23:H25"/>
    <mergeCell ref="C56:C58"/>
    <mergeCell ref="E45:H47"/>
    <mergeCell ref="D56:D58"/>
    <mergeCell ref="C67:C69"/>
    <mergeCell ref="C12:C14"/>
    <mergeCell ref="D12:D14"/>
    <mergeCell ref="A60:H60"/>
    <mergeCell ref="A49:H49"/>
    <mergeCell ref="D45:D47"/>
    <mergeCell ref="A38:H38"/>
    <mergeCell ref="E34:H36"/>
  </mergeCells>
  <dataValidations count="1">
    <dataValidation type="list" allowBlank="1" sqref="D7:D11 D62:D66 D51:D55 D40:D44 D29:D33 D18:D22" xr:uid="{00000000-0002-0000-0300-000000000000}">
      <formula1>"Clearly better,Slightly better,Similar,Slightly worse,Clearly worse"</formula1>
    </dataValidation>
  </dataValidations>
  <pageMargins left="0.75" right="0.75" top="1" bottom="1" header="0.5" footer="0.5"/>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A1A30"/>
    <pageSetUpPr fitToPage="1"/>
  </sheetPr>
  <dimension ref="A1:H37"/>
  <sheetViews>
    <sheetView showGridLines="0" workbookViewId="0">
      <pane xSplit="1" ySplit="5" topLeftCell="B6" activePane="bottomRight" state="frozen"/>
      <selection pane="topRight"/>
      <selection pane="bottomLeft"/>
      <selection pane="bottomRight"/>
    </sheetView>
  </sheetViews>
  <sheetFormatPr defaultRowHeight="15" x14ac:dyDescent="0.25"/>
  <cols>
    <col min="1" max="1" width="52" customWidth="1"/>
    <col min="2" max="7" width="15" customWidth="1"/>
  </cols>
  <sheetData>
    <row r="1" spans="1:8" ht="33.950000000000003" customHeight="1" x14ac:dyDescent="0.25">
      <c r="A1" s="55" t="s">
        <v>102</v>
      </c>
      <c r="B1" s="56"/>
      <c r="C1" s="56"/>
      <c r="D1" s="56"/>
      <c r="E1" s="56"/>
      <c r="F1" s="56"/>
      <c r="G1" s="56"/>
      <c r="H1" s="56"/>
    </row>
    <row r="2" spans="1:8" ht="20.100000000000001" customHeight="1" x14ac:dyDescent="0.25">
      <c r="A2" s="53" t="s">
        <v>103</v>
      </c>
      <c r="B2" s="54"/>
      <c r="C2" s="54"/>
      <c r="D2" s="54"/>
      <c r="E2" s="54"/>
      <c r="F2" s="54"/>
      <c r="G2" s="54"/>
      <c r="H2" s="54"/>
    </row>
    <row r="4" spans="1:8" ht="30" customHeight="1" x14ac:dyDescent="0.25">
      <c r="A4" s="8" t="s">
        <v>104</v>
      </c>
      <c r="B4" s="8" t="s">
        <v>105</v>
      </c>
      <c r="C4" s="8" t="s">
        <v>106</v>
      </c>
      <c r="D4" s="8" t="s">
        <v>107</v>
      </c>
      <c r="E4" s="8" t="s">
        <v>108</v>
      </c>
      <c r="F4" s="8" t="s">
        <v>109</v>
      </c>
      <c r="G4" s="8" t="s">
        <v>110</v>
      </c>
    </row>
    <row r="5" spans="1:8" ht="26.1" customHeight="1" x14ac:dyDescent="0.25">
      <c r="A5" s="47" t="s">
        <v>66</v>
      </c>
      <c r="B5" s="48" t="str">
        <f>IF(Properties!B6="","—",Properties!B6)</f>
        <v>EXAMPLE — 12 Sample Street, Mitcham</v>
      </c>
      <c r="C5" s="48" t="str">
        <f>IF(Properties!B7="","—",Properties!B7)</f>
        <v>—</v>
      </c>
      <c r="D5" s="48" t="str">
        <f>IF(Properties!B8="","—",Properties!B8)</f>
        <v>—</v>
      </c>
      <c r="E5" s="48" t="str">
        <f>IF(Properties!B9="","—",Properties!B9)</f>
        <v>—</v>
      </c>
      <c r="F5" s="48" t="str">
        <f>IF(Properties!B10="","—",Properties!B10)</f>
        <v>—</v>
      </c>
      <c r="G5" s="48" t="str">
        <f>IF(Properties!B11="","—",Properties!B11)</f>
        <v>—</v>
      </c>
    </row>
    <row r="6" spans="1:8" x14ac:dyDescent="0.25">
      <c r="A6" s="64" t="s">
        <v>111</v>
      </c>
      <c r="B6" s="62"/>
      <c r="C6" s="62"/>
      <c r="D6" s="62"/>
      <c r="E6" s="62"/>
      <c r="F6" s="62"/>
      <c r="G6" s="62"/>
    </row>
    <row r="7" spans="1:8" x14ac:dyDescent="0.25">
      <c r="A7" s="16" t="s">
        <v>112</v>
      </c>
      <c r="B7" s="49"/>
      <c r="C7" s="49"/>
      <c r="D7" s="49"/>
      <c r="E7" s="49"/>
      <c r="F7" s="49"/>
      <c r="G7" s="49"/>
    </row>
    <row r="8" spans="1:8" x14ac:dyDescent="0.25">
      <c r="A8" s="16" t="s">
        <v>113</v>
      </c>
      <c r="B8" s="49"/>
      <c r="C8" s="49"/>
      <c r="D8" s="49"/>
      <c r="E8" s="49"/>
      <c r="F8" s="49"/>
      <c r="G8" s="49"/>
    </row>
    <row r="9" spans="1:8" x14ac:dyDescent="0.25">
      <c r="A9" s="16" t="s">
        <v>114</v>
      </c>
      <c r="B9" s="49"/>
      <c r="C9" s="49"/>
      <c r="D9" s="49"/>
      <c r="E9" s="49"/>
      <c r="F9" s="49"/>
      <c r="G9" s="49"/>
    </row>
    <row r="10" spans="1:8" x14ac:dyDescent="0.25">
      <c r="A10" s="16" t="s">
        <v>115</v>
      </c>
      <c r="B10" s="49"/>
      <c r="C10" s="49"/>
      <c r="D10" s="49"/>
      <c r="E10" s="49"/>
      <c r="F10" s="49"/>
      <c r="G10" s="49"/>
    </row>
    <row r="11" spans="1:8" x14ac:dyDescent="0.25">
      <c r="A11" s="16" t="s">
        <v>116</v>
      </c>
      <c r="B11" s="49"/>
      <c r="C11" s="49"/>
      <c r="D11" s="49"/>
      <c r="E11" s="49"/>
      <c r="F11" s="49"/>
      <c r="G11" s="49"/>
    </row>
    <row r="12" spans="1:8" x14ac:dyDescent="0.25">
      <c r="A12" s="64" t="s">
        <v>117</v>
      </c>
      <c r="B12" s="62"/>
      <c r="C12" s="62"/>
      <c r="D12" s="62"/>
      <c r="E12" s="62"/>
      <c r="F12" s="62"/>
      <c r="G12" s="62"/>
    </row>
    <row r="13" spans="1:8" x14ac:dyDescent="0.25">
      <c r="A13" s="16" t="s">
        <v>118</v>
      </c>
      <c r="B13" s="49"/>
      <c r="C13" s="49"/>
      <c r="D13" s="49"/>
      <c r="E13" s="49"/>
      <c r="F13" s="49"/>
      <c r="G13" s="49"/>
    </row>
    <row r="14" spans="1:8" x14ac:dyDescent="0.25">
      <c r="A14" s="16" t="s">
        <v>119</v>
      </c>
      <c r="B14" s="49"/>
      <c r="C14" s="49"/>
      <c r="D14" s="49"/>
      <c r="E14" s="49"/>
      <c r="F14" s="49"/>
      <c r="G14" s="49"/>
    </row>
    <row r="15" spans="1:8" x14ac:dyDescent="0.25">
      <c r="A15" s="16" t="s">
        <v>120</v>
      </c>
      <c r="B15" s="49"/>
      <c r="C15" s="49"/>
      <c r="D15" s="49"/>
      <c r="E15" s="49"/>
      <c r="F15" s="49"/>
      <c r="G15" s="49"/>
    </row>
    <row r="16" spans="1:8" x14ac:dyDescent="0.25">
      <c r="A16" s="16" t="s">
        <v>121</v>
      </c>
      <c r="B16" s="49"/>
      <c r="C16" s="49"/>
      <c r="D16" s="49"/>
      <c r="E16" s="49"/>
      <c r="F16" s="49"/>
      <c r="G16" s="49"/>
    </row>
    <row r="17" spans="1:7" x14ac:dyDescent="0.25">
      <c r="A17" s="16" t="s">
        <v>122</v>
      </c>
      <c r="B17" s="49"/>
      <c r="C17" s="49"/>
      <c r="D17" s="49"/>
      <c r="E17" s="49"/>
      <c r="F17" s="49"/>
      <c r="G17" s="49"/>
    </row>
    <row r="18" spans="1:7" x14ac:dyDescent="0.25">
      <c r="A18" s="16" t="s">
        <v>123</v>
      </c>
      <c r="B18" s="49"/>
      <c r="C18" s="49"/>
      <c r="D18" s="49"/>
      <c r="E18" s="49"/>
      <c r="F18" s="49"/>
      <c r="G18" s="49"/>
    </row>
    <row r="19" spans="1:7" x14ac:dyDescent="0.25">
      <c r="A19" s="16" t="s">
        <v>124</v>
      </c>
      <c r="B19" s="49"/>
      <c r="C19" s="49"/>
      <c r="D19" s="49"/>
      <c r="E19" s="49"/>
      <c r="F19" s="49"/>
      <c r="G19" s="49"/>
    </row>
    <row r="20" spans="1:7" x14ac:dyDescent="0.25">
      <c r="A20" s="16" t="s">
        <v>125</v>
      </c>
      <c r="B20" s="49"/>
      <c r="C20" s="49"/>
      <c r="D20" s="49"/>
      <c r="E20" s="49"/>
      <c r="F20" s="49"/>
      <c r="G20" s="49"/>
    </row>
    <row r="21" spans="1:7" x14ac:dyDescent="0.25">
      <c r="A21" s="64" t="s">
        <v>126</v>
      </c>
      <c r="B21" s="62"/>
      <c r="C21" s="62"/>
      <c r="D21" s="62"/>
      <c r="E21" s="62"/>
      <c r="F21" s="62"/>
      <c r="G21" s="62"/>
    </row>
    <row r="22" spans="1:7" x14ac:dyDescent="0.25">
      <c r="A22" s="16" t="s">
        <v>127</v>
      </c>
      <c r="B22" s="49"/>
      <c r="C22" s="49"/>
      <c r="D22" s="49"/>
      <c r="E22" s="49"/>
      <c r="F22" s="49"/>
      <c r="G22" s="49"/>
    </row>
    <row r="23" spans="1:7" x14ac:dyDescent="0.25">
      <c r="A23" s="16" t="s">
        <v>128</v>
      </c>
      <c r="B23" s="49"/>
      <c r="C23" s="49"/>
      <c r="D23" s="49"/>
      <c r="E23" s="49"/>
      <c r="F23" s="49"/>
      <c r="G23" s="49"/>
    </row>
    <row r="24" spans="1:7" x14ac:dyDescent="0.25">
      <c r="A24" s="16" t="s">
        <v>129</v>
      </c>
      <c r="B24" s="49"/>
      <c r="C24" s="49"/>
      <c r="D24" s="49"/>
      <c r="E24" s="49"/>
      <c r="F24" s="49"/>
      <c r="G24" s="49"/>
    </row>
    <row r="25" spans="1:7" x14ac:dyDescent="0.25">
      <c r="A25" s="16" t="s">
        <v>130</v>
      </c>
      <c r="B25" s="49"/>
      <c r="C25" s="49"/>
      <c r="D25" s="49"/>
      <c r="E25" s="49"/>
      <c r="F25" s="49"/>
      <c r="G25" s="49"/>
    </row>
    <row r="26" spans="1:7" x14ac:dyDescent="0.25">
      <c r="A26" s="16" t="s">
        <v>131</v>
      </c>
      <c r="B26" s="49"/>
      <c r="C26" s="49"/>
      <c r="D26" s="49"/>
      <c r="E26" s="49"/>
      <c r="F26" s="49"/>
      <c r="G26" s="49"/>
    </row>
    <row r="27" spans="1:7" x14ac:dyDescent="0.25">
      <c r="A27" s="16" t="s">
        <v>132</v>
      </c>
      <c r="B27" s="49"/>
      <c r="C27" s="49"/>
      <c r="D27" s="49"/>
      <c r="E27" s="49"/>
      <c r="F27" s="49"/>
      <c r="G27" s="49"/>
    </row>
    <row r="28" spans="1:7" x14ac:dyDescent="0.25">
      <c r="A28" s="64" t="s">
        <v>133</v>
      </c>
      <c r="B28" s="62"/>
      <c r="C28" s="62"/>
      <c r="D28" s="62"/>
      <c r="E28" s="62"/>
      <c r="F28" s="62"/>
      <c r="G28" s="62"/>
    </row>
    <row r="29" spans="1:7" x14ac:dyDescent="0.25">
      <c r="A29" s="16" t="s">
        <v>134</v>
      </c>
      <c r="B29" s="49"/>
      <c r="C29" s="49"/>
      <c r="D29" s="49"/>
      <c r="E29" s="49"/>
      <c r="F29" s="49"/>
      <c r="G29" s="49"/>
    </row>
    <row r="30" spans="1:7" x14ac:dyDescent="0.25">
      <c r="A30" s="16" t="s">
        <v>135</v>
      </c>
      <c r="B30" s="49"/>
      <c r="C30" s="49"/>
      <c r="D30" s="49"/>
      <c r="E30" s="49"/>
      <c r="F30" s="49"/>
      <c r="G30" s="49"/>
    </row>
    <row r="31" spans="1:7" x14ac:dyDescent="0.25">
      <c r="A31" s="16" t="s">
        <v>136</v>
      </c>
      <c r="B31" s="49"/>
      <c r="C31" s="49"/>
      <c r="D31" s="49"/>
      <c r="E31" s="49"/>
      <c r="F31" s="49"/>
      <c r="G31" s="49"/>
    </row>
    <row r="32" spans="1:7" x14ac:dyDescent="0.25">
      <c r="A32" s="16" t="s">
        <v>137</v>
      </c>
      <c r="B32" s="49"/>
      <c r="C32" s="49"/>
      <c r="D32" s="49"/>
      <c r="E32" s="49"/>
      <c r="F32" s="49"/>
      <c r="G32" s="49"/>
    </row>
    <row r="33" spans="1:7" x14ac:dyDescent="0.25">
      <c r="A33" s="16" t="s">
        <v>138</v>
      </c>
      <c r="B33" s="49"/>
      <c r="C33" s="49"/>
      <c r="D33" s="49"/>
      <c r="E33" s="49"/>
      <c r="F33" s="49"/>
      <c r="G33" s="49"/>
    </row>
    <row r="34" spans="1:7" x14ac:dyDescent="0.25">
      <c r="A34" s="16" t="s">
        <v>139</v>
      </c>
      <c r="B34" s="49"/>
      <c r="C34" s="49"/>
      <c r="D34" s="49"/>
      <c r="E34" s="49"/>
      <c r="F34" s="49"/>
      <c r="G34" s="49"/>
    </row>
    <row r="35" spans="1:7" x14ac:dyDescent="0.25">
      <c r="A35" s="16" t="s">
        <v>140</v>
      </c>
      <c r="B35" s="49"/>
      <c r="C35" s="49"/>
      <c r="D35" s="49"/>
      <c r="E35" s="49"/>
      <c r="F35" s="49"/>
      <c r="G35" s="49"/>
    </row>
    <row r="36" spans="1:7" ht="15.75" x14ac:dyDescent="0.25">
      <c r="A36" s="17" t="s">
        <v>141</v>
      </c>
      <c r="B36" s="50">
        <f t="shared" ref="B36:G36" si="0">COUNTIF(B7:B35,"Outstanding")</f>
        <v>0</v>
      </c>
      <c r="C36" s="50">
        <f t="shared" si="0"/>
        <v>0</v>
      </c>
      <c r="D36" s="50">
        <f t="shared" si="0"/>
        <v>0</v>
      </c>
      <c r="E36" s="50">
        <f t="shared" si="0"/>
        <v>0</v>
      </c>
      <c r="F36" s="50">
        <f t="shared" si="0"/>
        <v>0</v>
      </c>
      <c r="G36" s="50">
        <f t="shared" si="0"/>
        <v>0</v>
      </c>
    </row>
    <row r="37" spans="1:7" x14ac:dyDescent="0.25">
      <c r="A37" s="65" t="s">
        <v>142</v>
      </c>
      <c r="B37" s="54"/>
      <c r="C37" s="54"/>
      <c r="D37" s="54"/>
      <c r="E37" s="54"/>
      <c r="F37" s="54"/>
      <c r="G37" s="54"/>
    </row>
  </sheetData>
  <mergeCells count="7">
    <mergeCell ref="A28:G28"/>
    <mergeCell ref="A37:G37"/>
    <mergeCell ref="A21:G21"/>
    <mergeCell ref="A6:G6"/>
    <mergeCell ref="A2:H2"/>
    <mergeCell ref="A12:G12"/>
    <mergeCell ref="A1:H1"/>
  </mergeCells>
  <conditionalFormatting sqref="B7:G35">
    <cfRule type="cellIs" dxfId="2" priority="1" operator="equal">
      <formula>"Outstanding"</formula>
    </cfRule>
    <cfRule type="cellIs" dxfId="1" priority="2" operator="equal">
      <formula>"Done"</formula>
    </cfRule>
  </conditionalFormatting>
  <dataValidations count="1">
    <dataValidation type="list" allowBlank="1" sqref="B7:G35" xr:uid="{00000000-0002-0000-0400-000000000000}">
      <formula1>"Done,Outstanding,Not applicable"</formula1>
    </dataValidation>
  </dataValidations>
  <pageMargins left="0.75" right="0.75" top="1" bottom="1" header="0.5" footer="0.5"/>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A1A30"/>
    <pageSetUpPr fitToPage="1"/>
  </sheetPr>
  <dimension ref="A1:I59"/>
  <sheetViews>
    <sheetView showGridLines="0" workbookViewId="0">
      <pane ySplit="9" topLeftCell="A10" activePane="bottomLeft" state="frozen"/>
      <selection pane="bottomLeft"/>
    </sheetView>
  </sheetViews>
  <sheetFormatPr defaultRowHeight="15" x14ac:dyDescent="0.25"/>
  <cols>
    <col min="1" max="1" width="12" customWidth="1"/>
    <col min="2" max="2" width="32" customWidth="1"/>
    <col min="3" max="3" width="15" customWidth="1"/>
    <col min="4" max="5" width="13" customWidth="1"/>
    <col min="6" max="6" width="14" customWidth="1"/>
    <col min="7" max="7" width="16" customWidth="1"/>
    <col min="8" max="8" width="14" customWidth="1"/>
    <col min="9" max="9" width="13" customWidth="1"/>
  </cols>
  <sheetData>
    <row r="1" spans="1:9" ht="33.950000000000003" customHeight="1" x14ac:dyDescent="0.25">
      <c r="A1" s="55" t="s">
        <v>143</v>
      </c>
      <c r="B1" s="56"/>
      <c r="C1" s="56"/>
      <c r="D1" s="56"/>
      <c r="E1" s="56"/>
      <c r="F1" s="56"/>
      <c r="G1" s="56"/>
      <c r="H1" s="56"/>
      <c r="I1" s="56"/>
    </row>
    <row r="2" spans="1:9" ht="20.100000000000001" customHeight="1" x14ac:dyDescent="0.25">
      <c r="A2" s="53" t="s">
        <v>144</v>
      </c>
      <c r="B2" s="54"/>
      <c r="C2" s="54"/>
      <c r="D2" s="54"/>
      <c r="E2" s="54"/>
      <c r="F2" s="54"/>
      <c r="G2" s="54"/>
      <c r="H2" s="54"/>
      <c r="I2" s="54"/>
    </row>
    <row r="4" spans="1:9" x14ac:dyDescent="0.25">
      <c r="A4" s="7" t="s">
        <v>145</v>
      </c>
    </row>
    <row r="5" spans="1:9" x14ac:dyDescent="0.25">
      <c r="A5" s="16" t="s">
        <v>146</v>
      </c>
      <c r="D5" s="51">
        <f>COUNT(I10:I59)</f>
        <v>1</v>
      </c>
    </row>
    <row r="6" spans="1:9" x14ac:dyDescent="0.25">
      <c r="A6" s="16" t="s">
        <v>147</v>
      </c>
      <c r="D6" s="52">
        <f>IF(COUNT(I10:I59)=0,"",AVERAGE(I10:I59))</f>
        <v>6.5600000000000103E-2</v>
      </c>
    </row>
    <row r="7" spans="1:9" x14ac:dyDescent="0.25">
      <c r="A7" s="16" t="s">
        <v>148</v>
      </c>
      <c r="D7" s="52">
        <f>IF(COUNT(I10:I59)=0,"",MAX(I10:I59))</f>
        <v>6.5600000000000103E-2</v>
      </c>
    </row>
    <row r="9" spans="1:9" ht="30" customHeight="1" x14ac:dyDescent="0.25">
      <c r="A9" s="8" t="s">
        <v>67</v>
      </c>
      <c r="B9" s="8" t="s">
        <v>149</v>
      </c>
      <c r="C9" s="8" t="s">
        <v>28</v>
      </c>
      <c r="D9" s="8" t="s">
        <v>68</v>
      </c>
      <c r="E9" s="8" t="s">
        <v>69</v>
      </c>
      <c r="F9" s="8" t="s">
        <v>150</v>
      </c>
      <c r="G9" s="8" t="s">
        <v>151</v>
      </c>
      <c r="H9" s="8" t="s">
        <v>152</v>
      </c>
      <c r="I9" s="8" t="s">
        <v>153</v>
      </c>
    </row>
    <row r="10" spans="1:9" x14ac:dyDescent="0.25">
      <c r="A10" s="22">
        <f>DATE(2026,8,8)</f>
        <v>46242</v>
      </c>
      <c r="B10" s="21" t="s">
        <v>81</v>
      </c>
      <c r="C10" s="21" t="s">
        <v>37</v>
      </c>
      <c r="D10" s="23">
        <v>1150000</v>
      </c>
      <c r="E10" s="23">
        <v>1250000</v>
      </c>
      <c r="F10" s="21" t="s">
        <v>154</v>
      </c>
      <c r="G10" s="21" t="s">
        <v>155</v>
      </c>
      <c r="H10" s="23">
        <v>1332000</v>
      </c>
      <c r="I10" s="37">
        <f t="shared" ref="I10:I41" si="0">IF(OR(H10="",E10=""),"",H10/E10-1)</f>
        <v>6.5600000000000103E-2</v>
      </c>
    </row>
    <row r="11" spans="1:9" x14ac:dyDescent="0.25">
      <c r="A11" s="33"/>
      <c r="B11" s="32"/>
      <c r="C11" s="32"/>
      <c r="D11" s="34"/>
      <c r="E11" s="34"/>
      <c r="F11" s="32"/>
      <c r="G11" s="32"/>
      <c r="H11" s="34"/>
      <c r="I11" s="37" t="str">
        <f t="shared" si="0"/>
        <v/>
      </c>
    </row>
    <row r="12" spans="1:9" x14ac:dyDescent="0.25">
      <c r="A12" s="33"/>
      <c r="B12" s="32"/>
      <c r="C12" s="32"/>
      <c r="D12" s="34"/>
      <c r="E12" s="34"/>
      <c r="F12" s="32"/>
      <c r="G12" s="32"/>
      <c r="H12" s="34"/>
      <c r="I12" s="37" t="str">
        <f t="shared" si="0"/>
        <v/>
      </c>
    </row>
    <row r="13" spans="1:9" x14ac:dyDescent="0.25">
      <c r="A13" s="33"/>
      <c r="B13" s="32"/>
      <c r="C13" s="32"/>
      <c r="D13" s="34"/>
      <c r="E13" s="34"/>
      <c r="F13" s="32"/>
      <c r="G13" s="32"/>
      <c r="H13" s="34"/>
      <c r="I13" s="37" t="str">
        <f t="shared" si="0"/>
        <v/>
      </c>
    </row>
    <row r="14" spans="1:9" x14ac:dyDescent="0.25">
      <c r="A14" s="33"/>
      <c r="B14" s="32"/>
      <c r="C14" s="32"/>
      <c r="D14" s="34"/>
      <c r="E14" s="34"/>
      <c r="F14" s="32"/>
      <c r="G14" s="32"/>
      <c r="H14" s="34"/>
      <c r="I14" s="37" t="str">
        <f t="shared" si="0"/>
        <v/>
      </c>
    </row>
    <row r="15" spans="1:9" x14ac:dyDescent="0.25">
      <c r="A15" s="33"/>
      <c r="B15" s="32"/>
      <c r="C15" s="32"/>
      <c r="D15" s="34"/>
      <c r="E15" s="34"/>
      <c r="F15" s="32"/>
      <c r="G15" s="32"/>
      <c r="H15" s="34"/>
      <c r="I15" s="37" t="str">
        <f t="shared" si="0"/>
        <v/>
      </c>
    </row>
    <row r="16" spans="1:9" x14ac:dyDescent="0.25">
      <c r="A16" s="33"/>
      <c r="B16" s="32"/>
      <c r="C16" s="32"/>
      <c r="D16" s="34"/>
      <c r="E16" s="34"/>
      <c r="F16" s="32"/>
      <c r="G16" s="32"/>
      <c r="H16" s="34"/>
      <c r="I16" s="37" t="str">
        <f t="shared" si="0"/>
        <v/>
      </c>
    </row>
    <row r="17" spans="1:9" x14ac:dyDescent="0.25">
      <c r="A17" s="33"/>
      <c r="B17" s="32"/>
      <c r="C17" s="32"/>
      <c r="D17" s="34"/>
      <c r="E17" s="34"/>
      <c r="F17" s="32"/>
      <c r="G17" s="32"/>
      <c r="H17" s="34"/>
      <c r="I17" s="37" t="str">
        <f t="shared" si="0"/>
        <v/>
      </c>
    </row>
    <row r="18" spans="1:9" x14ac:dyDescent="0.25">
      <c r="A18" s="33"/>
      <c r="B18" s="32"/>
      <c r="C18" s="32"/>
      <c r="D18" s="34"/>
      <c r="E18" s="34"/>
      <c r="F18" s="32"/>
      <c r="G18" s="32"/>
      <c r="H18" s="34"/>
      <c r="I18" s="37" t="str">
        <f t="shared" si="0"/>
        <v/>
      </c>
    </row>
    <row r="19" spans="1:9" x14ac:dyDescent="0.25">
      <c r="A19" s="33"/>
      <c r="B19" s="32"/>
      <c r="C19" s="32"/>
      <c r="D19" s="34"/>
      <c r="E19" s="34"/>
      <c r="F19" s="32"/>
      <c r="G19" s="32"/>
      <c r="H19" s="34"/>
      <c r="I19" s="37" t="str">
        <f t="shared" si="0"/>
        <v/>
      </c>
    </row>
    <row r="20" spans="1:9" x14ac:dyDescent="0.25">
      <c r="A20" s="33"/>
      <c r="B20" s="32"/>
      <c r="C20" s="32"/>
      <c r="D20" s="34"/>
      <c r="E20" s="34"/>
      <c r="F20" s="32"/>
      <c r="G20" s="32"/>
      <c r="H20" s="34"/>
      <c r="I20" s="37" t="str">
        <f t="shared" si="0"/>
        <v/>
      </c>
    </row>
    <row r="21" spans="1:9" x14ac:dyDescent="0.25">
      <c r="A21" s="33"/>
      <c r="B21" s="32"/>
      <c r="C21" s="32"/>
      <c r="D21" s="34"/>
      <c r="E21" s="34"/>
      <c r="F21" s="32"/>
      <c r="G21" s="32"/>
      <c r="H21" s="34"/>
      <c r="I21" s="37" t="str">
        <f t="shared" si="0"/>
        <v/>
      </c>
    </row>
    <row r="22" spans="1:9" x14ac:dyDescent="0.25">
      <c r="A22" s="33"/>
      <c r="B22" s="32"/>
      <c r="C22" s="32"/>
      <c r="D22" s="34"/>
      <c r="E22" s="34"/>
      <c r="F22" s="32"/>
      <c r="G22" s="32"/>
      <c r="H22" s="34"/>
      <c r="I22" s="37" t="str">
        <f t="shared" si="0"/>
        <v/>
      </c>
    </row>
    <row r="23" spans="1:9" x14ac:dyDescent="0.25">
      <c r="A23" s="33"/>
      <c r="B23" s="32"/>
      <c r="C23" s="32"/>
      <c r="D23" s="34"/>
      <c r="E23" s="34"/>
      <c r="F23" s="32"/>
      <c r="G23" s="32"/>
      <c r="H23" s="34"/>
      <c r="I23" s="37" t="str">
        <f t="shared" si="0"/>
        <v/>
      </c>
    </row>
    <row r="24" spans="1:9" x14ac:dyDescent="0.25">
      <c r="A24" s="33"/>
      <c r="B24" s="32"/>
      <c r="C24" s="32"/>
      <c r="D24" s="34"/>
      <c r="E24" s="34"/>
      <c r="F24" s="32"/>
      <c r="G24" s="32"/>
      <c r="H24" s="34"/>
      <c r="I24" s="37" t="str">
        <f t="shared" si="0"/>
        <v/>
      </c>
    </row>
    <row r="25" spans="1:9" x14ac:dyDescent="0.25">
      <c r="A25" s="33"/>
      <c r="B25" s="32"/>
      <c r="C25" s="32"/>
      <c r="D25" s="34"/>
      <c r="E25" s="34"/>
      <c r="F25" s="32"/>
      <c r="G25" s="32"/>
      <c r="H25" s="34"/>
      <c r="I25" s="37" t="str">
        <f t="shared" si="0"/>
        <v/>
      </c>
    </row>
    <row r="26" spans="1:9" x14ac:dyDescent="0.25">
      <c r="A26" s="33"/>
      <c r="B26" s="32"/>
      <c r="C26" s="32"/>
      <c r="D26" s="34"/>
      <c r="E26" s="34"/>
      <c r="F26" s="32"/>
      <c r="G26" s="32"/>
      <c r="H26" s="34"/>
      <c r="I26" s="37" t="str">
        <f t="shared" si="0"/>
        <v/>
      </c>
    </row>
    <row r="27" spans="1:9" x14ac:dyDescent="0.25">
      <c r="A27" s="33"/>
      <c r="B27" s="32"/>
      <c r="C27" s="32"/>
      <c r="D27" s="34"/>
      <c r="E27" s="34"/>
      <c r="F27" s="32"/>
      <c r="G27" s="32"/>
      <c r="H27" s="34"/>
      <c r="I27" s="37" t="str">
        <f t="shared" si="0"/>
        <v/>
      </c>
    </row>
    <row r="28" spans="1:9" x14ac:dyDescent="0.25">
      <c r="A28" s="33"/>
      <c r="B28" s="32"/>
      <c r="C28" s="32"/>
      <c r="D28" s="34"/>
      <c r="E28" s="34"/>
      <c r="F28" s="32"/>
      <c r="G28" s="32"/>
      <c r="H28" s="34"/>
      <c r="I28" s="37" t="str">
        <f t="shared" si="0"/>
        <v/>
      </c>
    </row>
    <row r="29" spans="1:9" x14ac:dyDescent="0.25">
      <c r="A29" s="33"/>
      <c r="B29" s="32"/>
      <c r="C29" s="32"/>
      <c r="D29" s="34"/>
      <c r="E29" s="34"/>
      <c r="F29" s="32"/>
      <c r="G29" s="32"/>
      <c r="H29" s="34"/>
      <c r="I29" s="37" t="str">
        <f t="shared" si="0"/>
        <v/>
      </c>
    </row>
    <row r="30" spans="1:9" x14ac:dyDescent="0.25">
      <c r="A30" s="33"/>
      <c r="B30" s="32"/>
      <c r="C30" s="32"/>
      <c r="D30" s="34"/>
      <c r="E30" s="34"/>
      <c r="F30" s="32"/>
      <c r="G30" s="32"/>
      <c r="H30" s="34"/>
      <c r="I30" s="37" t="str">
        <f t="shared" si="0"/>
        <v/>
      </c>
    </row>
    <row r="31" spans="1:9" x14ac:dyDescent="0.25">
      <c r="A31" s="33"/>
      <c r="B31" s="32"/>
      <c r="C31" s="32"/>
      <c r="D31" s="34"/>
      <c r="E31" s="34"/>
      <c r="F31" s="32"/>
      <c r="G31" s="32"/>
      <c r="H31" s="34"/>
      <c r="I31" s="37" t="str">
        <f t="shared" si="0"/>
        <v/>
      </c>
    </row>
    <row r="32" spans="1:9" x14ac:dyDescent="0.25">
      <c r="A32" s="33"/>
      <c r="B32" s="32"/>
      <c r="C32" s="32"/>
      <c r="D32" s="34"/>
      <c r="E32" s="34"/>
      <c r="F32" s="32"/>
      <c r="G32" s="32"/>
      <c r="H32" s="34"/>
      <c r="I32" s="37" t="str">
        <f t="shared" si="0"/>
        <v/>
      </c>
    </row>
    <row r="33" spans="1:9" x14ac:dyDescent="0.25">
      <c r="A33" s="33"/>
      <c r="B33" s="32"/>
      <c r="C33" s="32"/>
      <c r="D33" s="34"/>
      <c r="E33" s="34"/>
      <c r="F33" s="32"/>
      <c r="G33" s="32"/>
      <c r="H33" s="34"/>
      <c r="I33" s="37" t="str">
        <f t="shared" si="0"/>
        <v/>
      </c>
    </row>
    <row r="34" spans="1:9" x14ac:dyDescent="0.25">
      <c r="A34" s="33"/>
      <c r="B34" s="32"/>
      <c r="C34" s="32"/>
      <c r="D34" s="34"/>
      <c r="E34" s="34"/>
      <c r="F34" s="32"/>
      <c r="G34" s="32"/>
      <c r="H34" s="34"/>
      <c r="I34" s="37" t="str">
        <f t="shared" si="0"/>
        <v/>
      </c>
    </row>
    <row r="35" spans="1:9" x14ac:dyDescent="0.25">
      <c r="A35" s="33"/>
      <c r="B35" s="32"/>
      <c r="C35" s="32"/>
      <c r="D35" s="34"/>
      <c r="E35" s="34"/>
      <c r="F35" s="32"/>
      <c r="G35" s="32"/>
      <c r="H35" s="34"/>
      <c r="I35" s="37" t="str">
        <f t="shared" si="0"/>
        <v/>
      </c>
    </row>
    <row r="36" spans="1:9" x14ac:dyDescent="0.25">
      <c r="A36" s="33"/>
      <c r="B36" s="32"/>
      <c r="C36" s="32"/>
      <c r="D36" s="34"/>
      <c r="E36" s="34"/>
      <c r="F36" s="32"/>
      <c r="G36" s="32"/>
      <c r="H36" s="34"/>
      <c r="I36" s="37" t="str">
        <f t="shared" si="0"/>
        <v/>
      </c>
    </row>
    <row r="37" spans="1:9" x14ac:dyDescent="0.25">
      <c r="A37" s="33"/>
      <c r="B37" s="32"/>
      <c r="C37" s="32"/>
      <c r="D37" s="34"/>
      <c r="E37" s="34"/>
      <c r="F37" s="32"/>
      <c r="G37" s="32"/>
      <c r="H37" s="34"/>
      <c r="I37" s="37" t="str">
        <f t="shared" si="0"/>
        <v/>
      </c>
    </row>
    <row r="38" spans="1:9" x14ac:dyDescent="0.25">
      <c r="A38" s="33"/>
      <c r="B38" s="32"/>
      <c r="C38" s="32"/>
      <c r="D38" s="34"/>
      <c r="E38" s="34"/>
      <c r="F38" s="32"/>
      <c r="G38" s="32"/>
      <c r="H38" s="34"/>
      <c r="I38" s="37" t="str">
        <f t="shared" si="0"/>
        <v/>
      </c>
    </row>
    <row r="39" spans="1:9" x14ac:dyDescent="0.25">
      <c r="A39" s="33"/>
      <c r="B39" s="32"/>
      <c r="C39" s="32"/>
      <c r="D39" s="34"/>
      <c r="E39" s="34"/>
      <c r="F39" s="32"/>
      <c r="G39" s="32"/>
      <c r="H39" s="34"/>
      <c r="I39" s="37" t="str">
        <f t="shared" si="0"/>
        <v/>
      </c>
    </row>
    <row r="40" spans="1:9" x14ac:dyDescent="0.25">
      <c r="A40" s="33"/>
      <c r="B40" s="32"/>
      <c r="C40" s="32"/>
      <c r="D40" s="34"/>
      <c r="E40" s="34"/>
      <c r="F40" s="32"/>
      <c r="G40" s="32"/>
      <c r="H40" s="34"/>
      <c r="I40" s="37" t="str">
        <f t="shared" si="0"/>
        <v/>
      </c>
    </row>
    <row r="41" spans="1:9" x14ac:dyDescent="0.25">
      <c r="A41" s="33"/>
      <c r="B41" s="32"/>
      <c r="C41" s="32"/>
      <c r="D41" s="34"/>
      <c r="E41" s="34"/>
      <c r="F41" s="32"/>
      <c r="G41" s="32"/>
      <c r="H41" s="34"/>
      <c r="I41" s="37" t="str">
        <f t="shared" si="0"/>
        <v/>
      </c>
    </row>
    <row r="42" spans="1:9" x14ac:dyDescent="0.25">
      <c r="A42" s="33"/>
      <c r="B42" s="32"/>
      <c r="C42" s="32"/>
      <c r="D42" s="34"/>
      <c r="E42" s="34"/>
      <c r="F42" s="32"/>
      <c r="G42" s="32"/>
      <c r="H42" s="34"/>
      <c r="I42" s="37" t="str">
        <f t="shared" ref="I42:I73" si="1">IF(OR(H42="",E42=""),"",H42/E42-1)</f>
        <v/>
      </c>
    </row>
    <row r="43" spans="1:9" x14ac:dyDescent="0.25">
      <c r="A43" s="33"/>
      <c r="B43" s="32"/>
      <c r="C43" s="32"/>
      <c r="D43" s="34"/>
      <c r="E43" s="34"/>
      <c r="F43" s="32"/>
      <c r="G43" s="32"/>
      <c r="H43" s="34"/>
      <c r="I43" s="37" t="str">
        <f t="shared" si="1"/>
        <v/>
      </c>
    </row>
    <row r="44" spans="1:9" x14ac:dyDescent="0.25">
      <c r="A44" s="33"/>
      <c r="B44" s="32"/>
      <c r="C44" s="32"/>
      <c r="D44" s="34"/>
      <c r="E44" s="34"/>
      <c r="F44" s="32"/>
      <c r="G44" s="32"/>
      <c r="H44" s="34"/>
      <c r="I44" s="37" t="str">
        <f t="shared" si="1"/>
        <v/>
      </c>
    </row>
    <row r="45" spans="1:9" x14ac:dyDescent="0.25">
      <c r="A45" s="33"/>
      <c r="B45" s="32"/>
      <c r="C45" s="32"/>
      <c r="D45" s="34"/>
      <c r="E45" s="34"/>
      <c r="F45" s="32"/>
      <c r="G45" s="32"/>
      <c r="H45" s="34"/>
      <c r="I45" s="37" t="str">
        <f t="shared" si="1"/>
        <v/>
      </c>
    </row>
    <row r="46" spans="1:9" x14ac:dyDescent="0.25">
      <c r="A46" s="33"/>
      <c r="B46" s="32"/>
      <c r="C46" s="32"/>
      <c r="D46" s="34"/>
      <c r="E46" s="34"/>
      <c r="F46" s="32"/>
      <c r="G46" s="32"/>
      <c r="H46" s="34"/>
      <c r="I46" s="37" t="str">
        <f t="shared" si="1"/>
        <v/>
      </c>
    </row>
    <row r="47" spans="1:9" x14ac:dyDescent="0.25">
      <c r="A47" s="33"/>
      <c r="B47" s="32"/>
      <c r="C47" s="32"/>
      <c r="D47" s="34"/>
      <c r="E47" s="34"/>
      <c r="F47" s="32"/>
      <c r="G47" s="32"/>
      <c r="H47" s="34"/>
      <c r="I47" s="37" t="str">
        <f t="shared" si="1"/>
        <v/>
      </c>
    </row>
    <row r="48" spans="1:9" x14ac:dyDescent="0.25">
      <c r="A48" s="33"/>
      <c r="B48" s="32"/>
      <c r="C48" s="32"/>
      <c r="D48" s="34"/>
      <c r="E48" s="34"/>
      <c r="F48" s="32"/>
      <c r="G48" s="32"/>
      <c r="H48" s="34"/>
      <c r="I48" s="37" t="str">
        <f t="shared" si="1"/>
        <v/>
      </c>
    </row>
    <row r="49" spans="1:9" x14ac:dyDescent="0.25">
      <c r="A49" s="33"/>
      <c r="B49" s="32"/>
      <c r="C49" s="32"/>
      <c r="D49" s="34"/>
      <c r="E49" s="34"/>
      <c r="F49" s="32"/>
      <c r="G49" s="32"/>
      <c r="H49" s="34"/>
      <c r="I49" s="37" t="str">
        <f t="shared" si="1"/>
        <v/>
      </c>
    </row>
    <row r="50" spans="1:9" x14ac:dyDescent="0.25">
      <c r="A50" s="33"/>
      <c r="B50" s="32"/>
      <c r="C50" s="32"/>
      <c r="D50" s="34"/>
      <c r="E50" s="34"/>
      <c r="F50" s="32"/>
      <c r="G50" s="32"/>
      <c r="H50" s="34"/>
      <c r="I50" s="37" t="str">
        <f t="shared" si="1"/>
        <v/>
      </c>
    </row>
    <row r="51" spans="1:9" x14ac:dyDescent="0.25">
      <c r="A51" s="33"/>
      <c r="B51" s="32"/>
      <c r="C51" s="32"/>
      <c r="D51" s="34"/>
      <c r="E51" s="34"/>
      <c r="F51" s="32"/>
      <c r="G51" s="32"/>
      <c r="H51" s="34"/>
      <c r="I51" s="37" t="str">
        <f t="shared" si="1"/>
        <v/>
      </c>
    </row>
    <row r="52" spans="1:9" x14ac:dyDescent="0.25">
      <c r="A52" s="33"/>
      <c r="B52" s="32"/>
      <c r="C52" s="32"/>
      <c r="D52" s="34"/>
      <c r="E52" s="34"/>
      <c r="F52" s="32"/>
      <c r="G52" s="32"/>
      <c r="H52" s="34"/>
      <c r="I52" s="37" t="str">
        <f t="shared" si="1"/>
        <v/>
      </c>
    </row>
    <row r="53" spans="1:9" x14ac:dyDescent="0.25">
      <c r="A53" s="33"/>
      <c r="B53" s="32"/>
      <c r="C53" s="32"/>
      <c r="D53" s="34"/>
      <c r="E53" s="34"/>
      <c r="F53" s="32"/>
      <c r="G53" s="32"/>
      <c r="H53" s="34"/>
      <c r="I53" s="37" t="str">
        <f t="shared" si="1"/>
        <v/>
      </c>
    </row>
    <row r="54" spans="1:9" x14ac:dyDescent="0.25">
      <c r="A54" s="33"/>
      <c r="B54" s="32"/>
      <c r="C54" s="32"/>
      <c r="D54" s="34"/>
      <c r="E54" s="34"/>
      <c r="F54" s="32"/>
      <c r="G54" s="32"/>
      <c r="H54" s="34"/>
      <c r="I54" s="37" t="str">
        <f t="shared" si="1"/>
        <v/>
      </c>
    </row>
    <row r="55" spans="1:9" x14ac:dyDescent="0.25">
      <c r="A55" s="33"/>
      <c r="B55" s="32"/>
      <c r="C55" s="32"/>
      <c r="D55" s="34"/>
      <c r="E55" s="34"/>
      <c r="F55" s="32"/>
      <c r="G55" s="32"/>
      <c r="H55" s="34"/>
      <c r="I55" s="37" t="str">
        <f t="shared" si="1"/>
        <v/>
      </c>
    </row>
    <row r="56" spans="1:9" x14ac:dyDescent="0.25">
      <c r="A56" s="33"/>
      <c r="B56" s="32"/>
      <c r="C56" s="32"/>
      <c r="D56" s="34"/>
      <c r="E56" s="34"/>
      <c r="F56" s="32"/>
      <c r="G56" s="32"/>
      <c r="H56" s="34"/>
      <c r="I56" s="37" t="str">
        <f t="shared" si="1"/>
        <v/>
      </c>
    </row>
    <row r="57" spans="1:9" x14ac:dyDescent="0.25">
      <c r="A57" s="33"/>
      <c r="B57" s="32"/>
      <c r="C57" s="32"/>
      <c r="D57" s="34"/>
      <c r="E57" s="34"/>
      <c r="F57" s="32"/>
      <c r="G57" s="32"/>
      <c r="H57" s="34"/>
      <c r="I57" s="37" t="str">
        <f t="shared" si="1"/>
        <v/>
      </c>
    </row>
    <row r="58" spans="1:9" x14ac:dyDescent="0.25">
      <c r="A58" s="33"/>
      <c r="B58" s="32"/>
      <c r="C58" s="32"/>
      <c r="D58" s="34"/>
      <c r="E58" s="34"/>
      <c r="F58" s="32"/>
      <c r="G58" s="32"/>
      <c r="H58" s="34"/>
      <c r="I58" s="37" t="str">
        <f t="shared" si="1"/>
        <v/>
      </c>
    </row>
    <row r="59" spans="1:9" x14ac:dyDescent="0.25">
      <c r="A59" s="33"/>
      <c r="B59" s="32"/>
      <c r="C59" s="32"/>
      <c r="D59" s="34"/>
      <c r="E59" s="34"/>
      <c r="F59" s="32"/>
      <c r="G59" s="32"/>
      <c r="H59" s="34"/>
      <c r="I59" s="37" t="str">
        <f t="shared" si="1"/>
        <v/>
      </c>
    </row>
  </sheetData>
  <mergeCells count="2">
    <mergeCell ref="A1:I1"/>
    <mergeCell ref="A2:I2"/>
  </mergeCells>
  <conditionalFormatting sqref="I10:I59">
    <cfRule type="cellIs" dxfId="0" priority="1" operator="greaterThan">
      <formula>0.05</formula>
    </cfRule>
  </conditionalFormatting>
  <dataValidations count="2">
    <dataValidation type="list" allowBlank="1" sqref="F10:F59" xr:uid="{00000000-0002-0000-0500-000000000000}">
      <formula1>"Auction,Private sale,EOI"</formula1>
    </dataValidation>
    <dataValidation type="list" allowBlank="1" sqref="G10:G59" xr:uid="{00000000-0002-0000-0500-000001000000}">
      <formula1>"Sold at auction,Passed in,Sold before,Sold after,Withdrawn,Still listed"</formula1>
    </dataValidation>
  </dataValidations>
  <pageMargins left="0.75" right="0.75" top="1" bottom="1"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Start here</vt:lpstr>
      <vt:lpstr>Suburbs</vt:lpstr>
      <vt:lpstr>Properties</vt:lpstr>
      <vt:lpstr>Comparables</vt:lpstr>
      <vt:lpstr>Red flags</vt:lpstr>
      <vt:lpstr>Search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Dylan Harrison</cp:lastModifiedBy>
  <dcterms:created xsi:type="dcterms:W3CDTF">2026-08-12T08:13:14Z</dcterms:created>
  <dcterms:modified xsi:type="dcterms:W3CDTF">2026-08-12T08:13:18Z</dcterms:modified>
</cp:coreProperties>
</file>