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urnerdrakeltd.sharepoint.com/sites/RKI-HousingNeedsBestPractices/Shared Documents/Pre-Pilot Activities/Working Files - TDP/03 - Templates/"/>
    </mc:Choice>
  </mc:AlternateContent>
  <xr:revisionPtr revIDLastSave="12" documentId="8_{0C8923D0-0E15-4ECE-8AA4-3554339A665D}" xr6:coauthVersionLast="47" xr6:coauthVersionMax="47" xr10:uidLastSave="{2F49970D-912D-49DC-BD9C-975876A4084D}"/>
  <bookViews>
    <workbookView xWindow="-120" yWindow="-120" windowWidth="29040" windowHeight="15720" tabRatio="661" xr2:uid="{00000000-000D-0000-FFFF-FFFF00000000}"/>
  </bookViews>
  <sheets>
    <sheet name="Cover" sheetId="1" r:id="rId1"/>
    <sheet name="Sec A" sheetId="2" r:id="rId2"/>
    <sheet name="Sec B" sheetId="3" r:id="rId3"/>
    <sheet name="Sec C" sheetId="4" r:id="rId4"/>
    <sheet name="Sec D" sheetId="5" r:id="rId5"/>
    <sheet name="Sec E" sheetId="6" r:id="rId6"/>
    <sheet name="Sec F" sheetId="7" r:id="rId7"/>
    <sheet name="Sec G" sheetId="8" r:id="rId8"/>
    <sheet name="Sec H" sheetId="9" r:id="rId9"/>
    <sheet name="Sec I" sheetId="10" r:id="rId10"/>
    <sheet name="Sec J" sheetId="11" r:id="rId11"/>
    <sheet name="Sec K" sheetId="12" r:id="rId12"/>
    <sheet name="Summary" sheetId="14" r:id="rId13"/>
    <sheet name="Scoring Example" sheetId="1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8" i="14" l="1"/>
  <c r="B55" i="13" s="1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0" i="14"/>
  <c r="F159" i="14"/>
  <c r="F158" i="14"/>
  <c r="F157" i="14"/>
  <c r="F156" i="14"/>
  <c r="F155" i="14"/>
  <c r="F154" i="14"/>
  <c r="F153" i="14"/>
  <c r="F152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C72" i="13" s="1"/>
  <c r="F129" i="14"/>
  <c r="F128" i="14"/>
  <c r="F127" i="14"/>
  <c r="F126" i="14"/>
  <c r="F125" i="14"/>
  <c r="F124" i="14"/>
  <c r="F123" i="14"/>
  <c r="F122" i="14"/>
  <c r="F121" i="14"/>
  <c r="F120" i="14"/>
  <c r="B71" i="13" s="1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C66" i="13" s="1"/>
  <c r="F98" i="14"/>
  <c r="C62" i="13" s="1"/>
  <c r="F97" i="14"/>
  <c r="C61" i="13" s="1"/>
  <c r="F96" i="14"/>
  <c r="C60" i="13" s="1"/>
  <c r="F95" i="14"/>
  <c r="F94" i="14"/>
  <c r="F93" i="14"/>
  <c r="F92" i="14"/>
  <c r="F91" i="14"/>
  <c r="F90" i="14"/>
  <c r="F89" i="14"/>
  <c r="F87" i="14"/>
  <c r="F86" i="14"/>
  <c r="F85" i="14"/>
  <c r="F84" i="14"/>
  <c r="F83" i="14"/>
  <c r="F82" i="14"/>
  <c r="F81" i="14"/>
  <c r="F80" i="14"/>
  <c r="F79" i="14"/>
  <c r="C56" i="13" s="1"/>
  <c r="F77" i="14"/>
  <c r="B54" i="13" s="1"/>
  <c r="F76" i="14"/>
  <c r="F75" i="14"/>
  <c r="C53" i="13" s="1"/>
  <c r="F74" i="14"/>
  <c r="B52" i="13" s="1"/>
  <c r="F72" i="14"/>
  <c r="B48" i="13" s="1"/>
  <c r="F71" i="14"/>
  <c r="B47" i="13" s="1"/>
  <c r="F70" i="14"/>
  <c r="F69" i="14"/>
  <c r="B46" i="13" s="1"/>
  <c r="F68" i="14"/>
  <c r="F67" i="14"/>
  <c r="C45" i="13" s="1"/>
  <c r="F65" i="14"/>
  <c r="B41" i="13" s="1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1" i="14"/>
  <c r="F20" i="14"/>
  <c r="F16" i="14"/>
  <c r="B33" i="13" s="1"/>
  <c r="F15" i="14"/>
  <c r="B32" i="13" s="1"/>
  <c r="F14" i="14"/>
  <c r="C31" i="13" s="1"/>
  <c r="F13" i="14"/>
  <c r="C30" i="13" s="1"/>
  <c r="F11" i="14"/>
  <c r="B26" i="13" s="1"/>
  <c r="F10" i="14"/>
  <c r="C25" i="13" s="1"/>
  <c r="F9" i="14"/>
  <c r="B24" i="13" s="1"/>
  <c r="F7" i="14"/>
  <c r="F6" i="14"/>
  <c r="F5" i="14"/>
  <c r="C77" i="13"/>
  <c r="E78" i="13" s="1"/>
  <c r="B77" i="13"/>
  <c r="C71" i="13"/>
  <c r="B66" i="13"/>
  <c r="B62" i="13"/>
  <c r="C54" i="13"/>
  <c r="B53" i="13"/>
  <c r="C52" i="13"/>
  <c r="C35" i="13"/>
  <c r="B35" i="13"/>
  <c r="C34" i="13"/>
  <c r="B34" i="13"/>
  <c r="C24" i="13"/>
  <c r="E14" i="13"/>
  <c r="E13" i="13"/>
  <c r="E12" i="13"/>
  <c r="E11" i="13"/>
  <c r="E10" i="13"/>
  <c r="E9" i="13"/>
  <c r="E8" i="13"/>
  <c r="E7" i="13"/>
  <c r="E6" i="13"/>
  <c r="B55" i="14" l="1"/>
  <c r="C55" i="13"/>
  <c r="E57" i="13" s="1"/>
  <c r="F57" i="13" s="1"/>
  <c r="F87" i="13" s="1"/>
  <c r="C48" i="13"/>
  <c r="C67" i="13"/>
  <c r="E68" i="13" s="1"/>
  <c r="D89" i="13" s="1"/>
  <c r="B45" i="13"/>
  <c r="C47" i="13"/>
  <c r="B25" i="13"/>
  <c r="C32" i="13"/>
  <c r="C33" i="13"/>
  <c r="B39" i="13"/>
  <c r="E63" i="13"/>
  <c r="F63" i="13" s="1"/>
  <c r="F88" i="13" s="1"/>
  <c r="C73" i="13"/>
  <c r="E74" i="13" s="1"/>
  <c r="C39" i="13"/>
  <c r="C41" i="13"/>
  <c r="C40" i="13"/>
  <c r="B31" i="13"/>
  <c r="C46" i="13"/>
  <c r="B61" i="13"/>
  <c r="B72" i="13"/>
  <c r="B56" i="13"/>
  <c r="C26" i="13"/>
  <c r="E27" i="13" s="1"/>
  <c r="D83" i="13" s="1"/>
  <c r="B30" i="13"/>
  <c r="B40" i="13"/>
  <c r="F78" i="13"/>
  <c r="F91" i="13" s="1"/>
  <c r="D91" i="13"/>
  <c r="D88" i="13"/>
  <c r="B73" i="13"/>
  <c r="B60" i="13"/>
  <c r="E36" i="13" l="1"/>
  <c r="D84" i="13" s="1"/>
  <c r="D87" i="13"/>
  <c r="E49" i="13"/>
  <c r="F49" i="13" s="1"/>
  <c r="F86" i="13" s="1"/>
  <c r="F27" i="13"/>
  <c r="F83" i="13" s="1"/>
  <c r="E42" i="13"/>
  <c r="F36" i="13"/>
  <c r="F84" i="13" s="1"/>
  <c r="F68" i="13"/>
  <c r="F89" i="13" s="1"/>
  <c r="D90" i="13"/>
  <c r="F74" i="13"/>
  <c r="F90" i="13" s="1"/>
  <c r="D86" i="13" l="1"/>
  <c r="D85" i="13"/>
  <c r="F42" i="13"/>
  <c r="F85" i="13" s="1"/>
</calcChain>
</file>

<file path=xl/sharedStrings.xml><?xml version="1.0" encoding="utf-8"?>
<sst xmlns="http://schemas.openxmlformats.org/spreadsheetml/2006/main" count="1465" uniqueCount="553">
  <si>
    <t>Growth Readiness Assessment</t>
  </si>
  <si>
    <t>Community Questionnaire – May 2026</t>
  </si>
  <si>
    <t>Community Name:</t>
  </si>
  <si>
    <t>Instructions: Navigate to each section tab. For single-choice questions, click a cell in the Answer column and select from the dropdown. For multi-select questions, change each option cell to 'Yes' or leave blank. Free-text fields accept typed responses. Your answers are automatically compiled in the Summary tab.</t>
  </si>
  <si>
    <t>SECTIONS</t>
  </si>
  <si>
    <t xml:space="preserve">  Section A:  Respondent Information</t>
  </si>
  <si>
    <t xml:space="preserve">  Section B:  Land Capacity</t>
  </si>
  <si>
    <t xml:space="preserve">  Section C:  Servicing &amp; Infrastructure Capacity</t>
  </si>
  <si>
    <t xml:space="preserve">  Section D:  Supporting Infrastructure &amp; Services</t>
  </si>
  <si>
    <t xml:space="preserve">  Section E:  Staffing &amp; Institutional Capacity</t>
  </si>
  <si>
    <t xml:space="preserve">  Section F:  Land Use Planning &amp; Zoning</t>
  </si>
  <si>
    <t xml:space="preserve">  Section G:  Fiscal Capacity</t>
  </si>
  <si>
    <t xml:space="preserve">  Section H:  Community Engagement</t>
  </si>
  <si>
    <t xml:space="preserve">  Section I:  Construction Activity</t>
  </si>
  <si>
    <t xml:space="preserve">  Section J:  Climate Resilience</t>
  </si>
  <si>
    <t xml:space="preserve">  Section K:  Overall Assessment</t>
  </si>
  <si>
    <t>© 2026 Turner Drake &amp; Partners Ltd. Licensed under CC BY 4.0.</t>
  </si>
  <si>
    <t>SECTION A: RESPONDENT INFORMATION</t>
  </si>
  <si>
    <t>Single-choice: use the dropdown in column C.   Multi-select: each option has its own Yes/No column.</t>
  </si>
  <si>
    <t>[A1]  Stakeholder Group (select one)</t>
  </si>
  <si>
    <t>Answer:</t>
  </si>
  <si>
    <t>▼ Select one option</t>
  </si>
  <si>
    <t xml:space="preserve">  Municipal Staff</t>
  </si>
  <si>
    <t xml:space="preserve">  Elected Official</t>
  </si>
  <si>
    <t xml:space="preserve">  Developer/Business Community</t>
  </si>
  <si>
    <t xml:space="preserve">  Community Organization/Resident</t>
  </si>
  <si>
    <t xml:space="preserve">  Infrastructure Provider (school board, health authority, utility, etc.)</t>
  </si>
  <si>
    <t>[A1b]  If Municipal Staff – specify department</t>
  </si>
  <si>
    <t>Response:</t>
  </si>
  <si>
    <t>[A2]  How long have you been involved with / lived in this community?</t>
  </si>
  <si>
    <t xml:space="preserve">  Less than 2 years</t>
  </si>
  <si>
    <t xml:space="preserve">  2–5 years</t>
  </si>
  <si>
    <t xml:space="preserve">  6–10 years</t>
  </si>
  <si>
    <t xml:space="preserve">  More than 10 years</t>
  </si>
  <si>
    <t>SECTION B: LAND CAPACITY</t>
  </si>
  <si>
    <t>[B1]  Is there sufficient land available for residential development to grow over the next 10 years?</t>
  </si>
  <si>
    <t xml:space="preserve">  Yes</t>
  </si>
  <si>
    <t xml:space="preserve">  No</t>
  </si>
  <si>
    <t xml:space="preserve">  Don't Know</t>
  </si>
  <si>
    <t>[B2]  If yes – how difficult would the land be to develop (e.g., availability of services, impact of natural hazards, sufficient demand, regulatory permissions)?</t>
  </si>
  <si>
    <t xml:space="preserve">  Not difficult</t>
  </si>
  <si>
    <t xml:space="preserve">  Somewhat difficult</t>
  </si>
  <si>
    <t xml:space="preserve">  Moderately difficult</t>
  </si>
  <si>
    <t xml:space="preserve">  Difficult</t>
  </si>
  <si>
    <t xml:space="preserve">  Extremely difficult</t>
  </si>
  <si>
    <t xml:space="preserve">  Not applicable</t>
  </si>
  <si>
    <t>[B3]  Are there opportunities for infill development (e.g., small vacant lots or older homes redeveloped into more housing)?</t>
  </si>
  <si>
    <t xml:space="preserve">  Many opportunities</t>
  </si>
  <si>
    <t xml:space="preserve">  Some opportunities</t>
  </si>
  <si>
    <t xml:space="preserve">  Limited opportunities</t>
  </si>
  <si>
    <t xml:space="preserve">  No opportunities</t>
  </si>
  <si>
    <t>SECTION C: SERVICING &amp; INFRASTRUCTURE CAPACITY</t>
  </si>
  <si>
    <t>[C1]  [Municipal] Does local water infrastructure have capacity to support new development?</t>
  </si>
  <si>
    <t xml:space="preserve">  Yes, considerable capacity available</t>
  </si>
  <si>
    <t xml:space="preserve">  Yes, but limited capacity</t>
  </si>
  <si>
    <t xml:space="preserve">  No, at or near capacity</t>
  </si>
  <si>
    <t xml:space="preserve">  No, above capacity</t>
  </si>
  <si>
    <t xml:space="preserve">  There is no municipal water system</t>
  </si>
  <si>
    <t>[C2]  [Municipal] Does the local wastewater/sewer system have capacity to support new development?</t>
  </si>
  <si>
    <t xml:space="preserve">  Yes, significant capacity available</t>
  </si>
  <si>
    <t xml:space="preserve">  There is no municipal wastewater/sewer system</t>
  </si>
  <si>
    <t>[C3]  [Municipal] Does the local stormwater management system have capacity to support new development?</t>
  </si>
  <si>
    <t xml:space="preserve">  There is no municipal stormwater management system</t>
  </si>
  <si>
    <t>[C4]  What is the overall condition of core infrastructure (water, sewer, stormwater, roads)?</t>
  </si>
  <si>
    <t xml:space="preserve">  Good – regular maintenance needed</t>
  </si>
  <si>
    <t xml:space="preserve">  Fair – increasing maintenance needed</t>
  </si>
  <si>
    <t xml:space="preserve">  Poor – considerable investment required</t>
  </si>
  <si>
    <t>[C5]  Are infrastructure upgrades planned for and funded to accommodate growth?</t>
  </si>
  <si>
    <t xml:space="preserve">  Yes, planned and fully funded</t>
  </si>
  <si>
    <t xml:space="preserve">  Planned but not fully funded</t>
  </si>
  <si>
    <t xml:space="preserve">  Planned but not funded</t>
  </si>
  <si>
    <t xml:space="preserve">  Not planned</t>
  </si>
  <si>
    <t>[C6]  In the next 10 years, will infrastructure upgrades be needed to maintain current service levels?</t>
  </si>
  <si>
    <t xml:space="preserve">  Yes, considerable upgrades needed</t>
  </si>
  <si>
    <t xml:space="preserve">  Yes, moderate upgrades needed</t>
  </si>
  <si>
    <t xml:space="preserve">  No, current infrastructure adequate</t>
  </si>
  <si>
    <t>[C7]  Is infrastructure currently a barrier to housing development in this community?</t>
  </si>
  <si>
    <t>[C8]  [Non-Municipal] Does the local well water aquifer/groundwater have capacity to support new development?</t>
  </si>
  <si>
    <t xml:space="preserve">  Yes, infrastructure is a significant barrier</t>
  </si>
  <si>
    <t xml:space="preserve">  Yes, infrastructure is a moderate barrier</t>
  </si>
  <si>
    <t xml:space="preserve">  No, infrastructure is not a barrier</t>
  </si>
  <si>
    <t xml:space="preserve">  Don't know</t>
  </si>
  <si>
    <t>[C9]  [Non-Municipal] In recent years, have you noticed or heard of a change in groundwater capacity?</t>
  </si>
  <si>
    <t xml:space="preserve">  Yes, noticeably decreased</t>
  </si>
  <si>
    <t xml:space="preserve">  Yes, noticeably increased</t>
  </si>
  <si>
    <t xml:space="preserve">  No noticeable change</t>
  </si>
  <si>
    <t xml:space="preserve">  Unsure</t>
  </si>
  <si>
    <t>SECTION D: SUPPORTING INFRASTRUCTURE &amp; SERVICES</t>
  </si>
  <si>
    <t>[D1]  Select the services that are available within your community's boundary (check all that apply)</t>
  </si>
  <si>
    <t>Option</t>
  </si>
  <si>
    <t>Selected?</t>
  </si>
  <si>
    <t>(Yes / leave blank)</t>
  </si>
  <si>
    <t xml:space="preserve">  Schools</t>
  </si>
  <si>
    <t xml:space="preserve">  Healthcare</t>
  </si>
  <si>
    <t xml:space="preserve">  Childcare</t>
  </si>
  <si>
    <t xml:space="preserve">  Recreation facilities</t>
  </si>
  <si>
    <t xml:space="preserve">  Public transit</t>
  </si>
  <si>
    <t xml:space="preserve">  Active transportation</t>
  </si>
  <si>
    <t xml:space="preserve">  Emergency services (fire, police, ambulance)</t>
  </si>
  <si>
    <t xml:space="preserve">  Libraries/community centres</t>
  </si>
  <si>
    <t xml:space="preserve">  Other</t>
  </si>
  <si>
    <t>[D2]  Which services would be capable of accommodating growth? (check all that apply)</t>
  </si>
  <si>
    <t xml:space="preserve">  Roads</t>
  </si>
  <si>
    <t xml:space="preserve">  None require significant attention</t>
  </si>
  <si>
    <t>[D3]  Which services would become a concern if the community were to grow? (check all that apply)</t>
  </si>
  <si>
    <t>[D4]  Which services are currently of concern? (check all that apply)</t>
  </si>
  <si>
    <t>[D5]  Overall, rate your level of concern about the future state of supporting social infrastructure</t>
  </si>
  <si>
    <t xml:space="preserve">  Not concerned</t>
  </si>
  <si>
    <t xml:space="preserve">  Somewhat concerned</t>
  </si>
  <si>
    <t xml:space="preserve">  Very concerned</t>
  </si>
  <si>
    <t>SECTION E: STAFFING &amp; INSTITUTIONAL CAPACITY</t>
  </si>
  <si>
    <t>[E1]  How would you characterize your community's current planning and building review capacity?</t>
  </si>
  <si>
    <t xml:space="preserve">  Adequate internal staff capacity</t>
  </si>
  <si>
    <t xml:space="preserve">  Adequate through combination of internal staff and external support</t>
  </si>
  <si>
    <t xml:space="preserve">  Inadequate capacity (e.g., experiencing delays)</t>
  </si>
  <si>
    <t>[E2]  Are there current challenges filling planning and/or building positions?</t>
  </si>
  <si>
    <t xml:space="preserve">  Yes, ongoing recruitment challenges</t>
  </si>
  <si>
    <t xml:space="preserve">  Temporary vacancies being addressed</t>
  </si>
  <si>
    <t xml:space="preserve">  No current challenges</t>
  </si>
  <si>
    <t xml:space="preserve">  Not applicable (capacity provided externally)</t>
  </si>
  <si>
    <t>[E3]  How would you characterize your community's current engineering and public works capacity for supporting development?</t>
  </si>
  <si>
    <t xml:space="preserve">  Not applicable to my community</t>
  </si>
  <si>
    <t>[E4]  Are there current challenges filling engineering/public works positions?</t>
  </si>
  <si>
    <t>[E5]  How long does it typically take to process a residential development application (from submission to approval)?</t>
  </si>
  <si>
    <t xml:space="preserve">  Less than 6 months</t>
  </si>
  <si>
    <t xml:space="preserve">  6–12 months</t>
  </si>
  <si>
    <t xml:space="preserve">  12–18 months</t>
  </si>
  <si>
    <t xml:space="preserve">  More than 18 months</t>
  </si>
  <si>
    <t>[E6]  In the past year, have any development applications been withdrawn before decision due to process-related issues?</t>
  </si>
  <si>
    <t xml:space="preserve">  Yes, multiple applications</t>
  </si>
  <si>
    <t xml:space="preserve">  Yes, one application</t>
  </si>
  <si>
    <t xml:space="preserve">  No applications withdrawn</t>
  </si>
  <si>
    <t>SECTION F: LAND USE PLANNING &amp; ZONING</t>
  </si>
  <si>
    <t>[F1]  Does the community have comprehensive planning (e.g., Official Plan and Zoning By-law, or equivalent)?</t>
  </si>
  <si>
    <t xml:space="preserve">  No, but currently underway</t>
  </si>
  <si>
    <t>[F2]  If yes to F1 – how up to date are they?</t>
  </si>
  <si>
    <t xml:space="preserve">  Updated within last 5 years</t>
  </si>
  <si>
    <t xml:space="preserve">  5 to 10 years old</t>
  </si>
  <si>
    <t xml:space="preserve">  Notably outdated (10+ years)</t>
  </si>
  <si>
    <t>[F3]  If yes to F1 – are there plans to update these documents?</t>
  </si>
  <si>
    <t xml:space="preserve">  Currently underway</t>
  </si>
  <si>
    <t xml:space="preserve">  In 1 to 2 years</t>
  </si>
  <si>
    <t xml:space="preserve">  In 3 to 5 years</t>
  </si>
  <si>
    <t xml:space="preserve">  Not scheduled</t>
  </si>
  <si>
    <t>[F4]  Does the community have adequate supporting plans/strategies to guide local growth decisions?</t>
  </si>
  <si>
    <t xml:space="preserve">  Yes, frameworks are current and comprehensive</t>
  </si>
  <si>
    <t xml:space="preserve">  Frameworks exist but need updating</t>
  </si>
  <si>
    <t xml:space="preserve">  Limited or no formal documents exist</t>
  </si>
  <si>
    <t>[F5]  Has Council (or equivalent) formally adopted growth targets or housing objectives in recent planning documents?</t>
  </si>
  <si>
    <t xml:space="preserve">  Yes, within last 2 years</t>
  </si>
  <si>
    <t xml:space="preserve">  Yes, 3–5 years ago</t>
  </si>
  <si>
    <t xml:space="preserve">  Yes, more than 5 years ago</t>
  </si>
  <si>
    <t xml:space="preserve">  No formal targets adopted</t>
  </si>
  <si>
    <t>[F6]  Are current zoning regulations flexible enough to accommodate diverse housing types?</t>
  </si>
  <si>
    <t xml:space="preserve">  Somewhat</t>
  </si>
  <si>
    <t xml:space="preserve">  There are no zoning regulations</t>
  </si>
  <si>
    <t>[F7]  What housing forms are currently permitted as-of-right in residential zones? (check all that apply)</t>
  </si>
  <si>
    <t xml:space="preserve">  Single-detached</t>
  </si>
  <si>
    <t xml:space="preserve">  Semi-detached/duplex</t>
  </si>
  <si>
    <t xml:space="preserve">  Townhouses</t>
  </si>
  <si>
    <t xml:space="preserve">  Low-rise apartments (&lt;5 storeys)</t>
  </si>
  <si>
    <t xml:space="preserve">  Mid-rise apartments (5–8 storeys)</t>
  </si>
  <si>
    <t xml:space="preserve">  Mixed-use residential</t>
  </si>
  <si>
    <t xml:space="preserve">  Accessory dwelling units</t>
  </si>
  <si>
    <t>SECTION G: FISCAL CAPACITY</t>
  </si>
  <si>
    <t>[G1]  What infrastructure funding mechanisms are currently in place? (check all that apply)</t>
  </si>
  <si>
    <t xml:space="preserve">  Development charges/impact fees</t>
  </si>
  <si>
    <t xml:space="preserve">  Grants from senior governments</t>
  </si>
  <si>
    <t xml:space="preserve">  Debt financing capacity</t>
  </si>
  <si>
    <t xml:space="preserve">  Public-private partnerships</t>
  </si>
  <si>
    <t xml:space="preserve">  Special assessments/levies</t>
  </si>
  <si>
    <t xml:space="preserve">  Reserve funds</t>
  </si>
  <si>
    <t>[G2]  If present – are development charges/impact fees sufficient to cover growth-related infrastructure costs?</t>
  </si>
  <si>
    <t xml:space="preserve">  Yes, fully cover costs</t>
  </si>
  <si>
    <t xml:space="preserve">  Partially cover costs</t>
  </si>
  <si>
    <t xml:space="preserve">  No, do not cover costs</t>
  </si>
  <si>
    <t>[G3]  Has the community accessed grants or alternative funding for infrastructure in the past 5 years?</t>
  </si>
  <si>
    <t xml:space="preserve">  Yes, multiple times</t>
  </si>
  <si>
    <t xml:space="preserve">  Yes, once</t>
  </si>
  <si>
    <t>[G4]  What is the community's current debt level relative to provincial limits?</t>
  </si>
  <si>
    <t xml:space="preserve">  Low (well below limits)</t>
  </si>
  <si>
    <t xml:space="preserve">  Moderate (approaching limits)</t>
  </si>
  <si>
    <t xml:space="preserve">  High (at or near limits)</t>
  </si>
  <si>
    <t>SECTION H: COMMUNITY ENGAGEMENT</t>
  </si>
  <si>
    <t>[H1]  In the past 2 years, has the community conducted public engagement on housing or growth topics?</t>
  </si>
  <si>
    <t xml:space="preserve">  Yes, multiple engagement processes</t>
  </si>
  <si>
    <t xml:space="preserve">  Yes, one engagement process</t>
  </si>
  <si>
    <t xml:space="preserve">  No formal engagement</t>
  </si>
  <si>
    <t>[H2]  What housing-related directions are documented in current strategic plans? (check all that apply)</t>
  </si>
  <si>
    <t xml:space="preserve">  Population/housing unit targets</t>
  </si>
  <si>
    <t xml:space="preserve">  Affordable housing policies</t>
  </si>
  <si>
    <t xml:space="preserve">  Intensification objectives</t>
  </si>
  <si>
    <t xml:space="preserve">  Greenfield development</t>
  </si>
  <si>
    <t xml:space="preserve">  Brownfield development</t>
  </si>
  <si>
    <t xml:space="preserve">  No specific housing directions</t>
  </si>
  <si>
    <t>[H3]  How many development applications received formal public input in the past year?</t>
  </si>
  <si>
    <t xml:space="preserve">  Most applications (&gt;75%)</t>
  </si>
  <si>
    <t xml:space="preserve">  Many applications (50–75%)</t>
  </si>
  <si>
    <t xml:space="preserve">  Some applications (25–50%)</t>
  </si>
  <si>
    <t xml:space="preserve">  Few applications (&lt;25%)</t>
  </si>
  <si>
    <t>[H4]  Which topics are most frequently discussed by the public in relation to development applications? (check up to 3)</t>
  </si>
  <si>
    <t xml:space="preserve">  Character/urban design</t>
  </si>
  <si>
    <t xml:space="preserve">  Transportation/traffic</t>
  </si>
  <si>
    <t xml:space="preserve">  Infrastructure capacity</t>
  </si>
  <si>
    <t xml:space="preserve">  Environmental features</t>
  </si>
  <si>
    <t xml:space="preserve">  Housing affordability</t>
  </si>
  <si>
    <t xml:space="preserve">  Housing diversity/types</t>
  </si>
  <si>
    <t xml:space="preserve">  Minimal discussion occurs</t>
  </si>
  <si>
    <t>SECTION I: CONSTRUCTION ACTIVITY</t>
  </si>
  <si>
    <t>[I1]  Are there active developers/builders interested in developing in this community?</t>
  </si>
  <si>
    <t xml:space="preserve">  Yes, many interested</t>
  </si>
  <si>
    <t xml:space="preserve">  Some interest</t>
  </si>
  <si>
    <t xml:space="preserve">  Little interest</t>
  </si>
  <si>
    <t>[I2]  What factors influence development feasibility in this community? (check all that apply)</t>
  </si>
  <si>
    <t xml:space="preserve">  Land costs</t>
  </si>
  <si>
    <t xml:space="preserve">  Construction costs</t>
  </si>
  <si>
    <t xml:space="preserve">  Development fees/charges</t>
  </si>
  <si>
    <t xml:space="preserve">  Processing timelines</t>
  </si>
  <si>
    <t xml:space="preserve">  Market prices/rents</t>
  </si>
  <si>
    <t xml:space="preserve">  Financing availability</t>
  </si>
  <si>
    <t xml:space="preserve">  Presence of companies willing/able to build locally</t>
  </si>
  <si>
    <t>[I3]  Is there adequate construction workforce available locally or regionally?</t>
  </si>
  <si>
    <t>[I4]  How has the community been involved in supporting local housing construction? (check all that apply)</t>
  </si>
  <si>
    <t xml:space="preserve">  Development fee reductions or waivers</t>
  </si>
  <si>
    <t xml:space="preserve">  Expedited permitting/approvals</t>
  </si>
  <si>
    <t xml:space="preserve">  Pre-zoned or serviced land for housing</t>
  </si>
  <si>
    <t xml:space="preserve">  Financial incentives (grants, loans, tax relief)</t>
  </si>
  <si>
    <t xml:space="preserve">  Information sessions or guidance documents</t>
  </si>
  <si>
    <t xml:space="preserve">  Partnerships with housing organizations or developers</t>
  </si>
  <si>
    <t xml:space="preserve">  Sale or donation of municipal land</t>
  </si>
  <si>
    <t xml:space="preserve">  Built housing</t>
  </si>
  <si>
    <t xml:space="preserve">  I am not aware of any supports</t>
  </si>
  <si>
    <t>[I5]  Has the community been directly provided tools or resources to support local housing construction? (check all that apply)</t>
  </si>
  <si>
    <t>SECTION J: CLIMATE RESILIENCE</t>
  </si>
  <si>
    <t>[J1] Is your community aware of climate-related risks that could affect local infrastructure or housing development (e.g., flooding, coastal erosion, drought, wildfire, extreme heat)?</t>
  </si>
  <si>
    <t xml:space="preserve">  Yes, risks have been formally identified (e.g., through a study, assessment, or plan)</t>
  </si>
  <si>
    <t xml:space="preserve">  Yes, risks are known informally but not formally documented</t>
  </si>
  <si>
    <t xml:space="preserve">  No, climate risks have not been considered</t>
  </si>
  <si>
    <t>[J2] Which climate-related hazards are of concern in your community? (check all that apply)</t>
  </si>
  <si>
    <t xml:space="preserve">  Flooding (riverine or surface)</t>
  </si>
  <si>
    <t xml:space="preserve">  Coastal flooding or storm surge</t>
  </si>
  <si>
    <t xml:space="preserve">  Coastal erosion</t>
  </si>
  <si>
    <t xml:space="preserve">  Wildfire</t>
  </si>
  <si>
    <t xml:space="preserve">  Extreme heat</t>
  </si>
  <si>
    <t xml:space="preserve">  Drought or water scarcity</t>
  </si>
  <si>
    <t xml:space="preserve">  None identified</t>
  </si>
  <si>
    <t>SECTION K: OVERALL ASSESSMENT</t>
  </si>
  <si>
    <t>[K1]  Overall, how ready is this community to accommodate residential growth?</t>
  </si>
  <si>
    <t xml:space="preserve">  Very ready</t>
  </si>
  <si>
    <t xml:space="preserve">  Somewhat ready</t>
  </si>
  <si>
    <t xml:space="preserve">  Not ready</t>
  </si>
  <si>
    <t>[K2]  What are the top 3 factors requiring attention to support growth in this community?</t>
  </si>
  <si>
    <t xml:space="preserve">  Factor 1:</t>
  </si>
  <si>
    <t xml:space="preserve">  Factor 2:</t>
  </si>
  <si>
    <t xml:space="preserve">  Factor 3:</t>
  </si>
  <si>
    <t>[K3]  What are the top 3 strengths this community has for accommodating growth?</t>
  </si>
  <si>
    <t xml:space="preserve">  Strength 1:</t>
  </si>
  <si>
    <t xml:space="preserve">  Strength 2:</t>
  </si>
  <si>
    <t xml:space="preserve">  Strength 3:</t>
  </si>
  <si>
    <t>[K4]  Additional comments</t>
  </si>
  <si>
    <t>[K5]  List local or regional documents that influence local growth (up to 10)</t>
  </si>
  <si>
    <t xml:space="preserve">  Document 1:</t>
  </si>
  <si>
    <t xml:space="preserve">  Document 2:</t>
  </si>
  <si>
    <t xml:space="preserve">  Document 3:</t>
  </si>
  <si>
    <t xml:space="preserve">  Document 4:</t>
  </si>
  <si>
    <t xml:space="preserve">  Document 5:</t>
  </si>
  <si>
    <t xml:space="preserve">  Document 6:</t>
  </si>
  <si>
    <t xml:space="preserve">  Document 7:</t>
  </si>
  <si>
    <t xml:space="preserve">  Document 8:</t>
  </si>
  <si>
    <t xml:space="preserve">  Document 9:</t>
  </si>
  <si>
    <t xml:space="preserve">  Document 10:</t>
  </si>
  <si>
    <t>SUMMARY – Linked Answer Export  |  Growth Readiness Assessment</t>
  </si>
  <si>
    <t>Column F contains formulas that link directly to answer cells on each section sheet. For R import: read_excel(path, sheet='Summary'). Single-choice → one row (answer col). Multi-select → one row per option (Yes / blank). Text → one row per entry.</t>
  </si>
  <si>
    <t>q_id</t>
  </si>
  <si>
    <t>section</t>
  </si>
  <si>
    <t>q_type</t>
  </si>
  <si>
    <t>short_label</t>
  </si>
  <si>
    <t>option</t>
  </si>
  <si>
    <t>answer</t>
  </si>
  <si>
    <t>A1</t>
  </si>
  <si>
    <t>A</t>
  </si>
  <si>
    <t>single</t>
  </si>
  <si>
    <t>Stakeholder Group</t>
  </si>
  <si>
    <t>(n/a)</t>
  </si>
  <si>
    <t>A1b</t>
  </si>
  <si>
    <t>text</t>
  </si>
  <si>
    <t>Department (if Municipal Staff)</t>
  </si>
  <si>
    <t>A2</t>
  </si>
  <si>
    <t>Years Involved/In Community</t>
  </si>
  <si>
    <t>B1</t>
  </si>
  <si>
    <t>B</t>
  </si>
  <si>
    <t>Sufficient Land for Growth</t>
  </si>
  <si>
    <t>B2</t>
  </si>
  <si>
    <t>Land Development Difficulty</t>
  </si>
  <si>
    <t>B3</t>
  </si>
  <si>
    <t>Infill Development Opportunities</t>
  </si>
  <si>
    <t>C1</t>
  </si>
  <si>
    <t>C</t>
  </si>
  <si>
    <t>Water Infrastructure Capacity</t>
  </si>
  <si>
    <t>C2</t>
  </si>
  <si>
    <t>Wastewater/Sewer Capacity</t>
  </si>
  <si>
    <t>C3</t>
  </si>
  <si>
    <t>Stormwater Capacity</t>
  </si>
  <si>
    <t>C4</t>
  </si>
  <si>
    <t>Overall Core Infrastructure Condition</t>
  </si>
  <si>
    <t>C5</t>
  </si>
  <si>
    <t>C6</t>
  </si>
  <si>
    <t>C7</t>
  </si>
  <si>
    <t>C8</t>
  </si>
  <si>
    <t>Groundwater/Well Capacity</t>
  </si>
  <si>
    <t>C9</t>
  </si>
  <si>
    <t>Change in Groundwater Capacity</t>
  </si>
  <si>
    <t>D1</t>
  </si>
  <si>
    <t>D</t>
  </si>
  <si>
    <t>multi</t>
  </si>
  <si>
    <t>Services Available in Community</t>
  </si>
  <si>
    <t>Schools</t>
  </si>
  <si>
    <t>Healthcare</t>
  </si>
  <si>
    <t>Childcare</t>
  </si>
  <si>
    <t>Recreation facilities</t>
  </si>
  <si>
    <t>Public transit</t>
  </si>
  <si>
    <t>Active transportation</t>
  </si>
  <si>
    <t>Emergency services</t>
  </si>
  <si>
    <t>Libraries/community centres</t>
  </si>
  <si>
    <t>Other</t>
  </si>
  <si>
    <t>D2</t>
  </si>
  <si>
    <t>Services Capable of Accommodating Growth</t>
  </si>
  <si>
    <t>Roads</t>
  </si>
  <si>
    <t>None require significant attention</t>
  </si>
  <si>
    <t>D3</t>
  </si>
  <si>
    <t>Services Concerning Under Growth</t>
  </si>
  <si>
    <t>D4</t>
  </si>
  <si>
    <t>Services Currently of Concern</t>
  </si>
  <si>
    <t>D5</t>
  </si>
  <si>
    <t>Concern Level – Social Infrastructure</t>
  </si>
  <si>
    <t>E1</t>
  </si>
  <si>
    <t>E</t>
  </si>
  <si>
    <t>Planning &amp; Building Review Capacity</t>
  </si>
  <si>
    <t>E2</t>
  </si>
  <si>
    <t>Challenges Filling Planning/Building Positions</t>
  </si>
  <si>
    <t>E3</t>
  </si>
  <si>
    <t>Engineering &amp; Public Works Capacity</t>
  </si>
  <si>
    <t>E4</t>
  </si>
  <si>
    <t>Challenges Filling Engineering/PW Positions</t>
  </si>
  <si>
    <t>E5</t>
  </si>
  <si>
    <t>Typical Application Processing Time</t>
  </si>
  <si>
    <t>E6</t>
  </si>
  <si>
    <t>Applications Withdrawn Due to Process Issues</t>
  </si>
  <si>
    <t>F1</t>
  </si>
  <si>
    <t>F</t>
  </si>
  <si>
    <t>Comprehensive Planning Documents Exist</t>
  </si>
  <si>
    <t>F2</t>
  </si>
  <si>
    <t>How Up to Date Are Planning Documents</t>
  </si>
  <si>
    <t>F3</t>
  </si>
  <si>
    <t>Plans to Update Planning Documents</t>
  </si>
  <si>
    <t>F4</t>
  </si>
  <si>
    <t>Supporting Plans / Strategies</t>
  </si>
  <si>
    <t>F5</t>
  </si>
  <si>
    <t>Formal Growth Targets Adopted</t>
  </si>
  <si>
    <t>F6</t>
  </si>
  <si>
    <t>Zoning Flexibility for Diverse Housing</t>
  </si>
  <si>
    <t>F7</t>
  </si>
  <si>
    <t>Housing Forms Permitted As-of-Right</t>
  </si>
  <si>
    <t>Single-detached</t>
  </si>
  <si>
    <t>Semi-detached/duplex</t>
  </si>
  <si>
    <t>Townhouses</t>
  </si>
  <si>
    <t>Low-rise apartments (&lt;5 storeys)</t>
  </si>
  <si>
    <t>Mid-rise apartments (5-8 storeys)</t>
  </si>
  <si>
    <t>Mixed-use residential</t>
  </si>
  <si>
    <t>Accessory dwelling units</t>
  </si>
  <si>
    <t>Don't Know</t>
  </si>
  <si>
    <t>G1</t>
  </si>
  <si>
    <t>G</t>
  </si>
  <si>
    <t>Infrastructure Funding Mechanisms</t>
  </si>
  <si>
    <t>Development charges/impact fees</t>
  </si>
  <si>
    <t>Grants from senior governments</t>
  </si>
  <si>
    <t>Debt financing capacity</t>
  </si>
  <si>
    <t>Public-private partnerships</t>
  </si>
  <si>
    <t>Special assessments/levies</t>
  </si>
  <si>
    <t>Reserve funds</t>
  </si>
  <si>
    <t>G2</t>
  </si>
  <si>
    <t>Development Charges Sufficient</t>
  </si>
  <si>
    <t>G3</t>
  </si>
  <si>
    <t>Grants/Alternative Funding Accessed</t>
  </si>
  <si>
    <t>G4</t>
  </si>
  <si>
    <t>Current Debt Level vs. Provincial Limits</t>
  </si>
  <si>
    <t>H1</t>
  </si>
  <si>
    <t>H</t>
  </si>
  <si>
    <t>Public Engagement on Housing/Growth</t>
  </si>
  <si>
    <t>H2</t>
  </si>
  <si>
    <t>Housing Directions in Strategic Plans</t>
  </si>
  <si>
    <t>Population/housing unit targets</t>
  </si>
  <si>
    <t>Affordable housing policies</t>
  </si>
  <si>
    <t>Intensification objectives</t>
  </si>
  <si>
    <t>Greenfield development</t>
  </si>
  <si>
    <t>Brownfield development</t>
  </si>
  <si>
    <t>No specific housing directions</t>
  </si>
  <si>
    <t>H3</t>
  </si>
  <si>
    <t>Applications Receiving Public Input</t>
  </si>
  <si>
    <t>H4</t>
  </si>
  <si>
    <t>Top Public Discussion Topics</t>
  </si>
  <si>
    <t>Character/urban design</t>
  </si>
  <si>
    <t>Transportation/traffic</t>
  </si>
  <si>
    <t>Infrastructure capacity</t>
  </si>
  <si>
    <t>Environmental features</t>
  </si>
  <si>
    <t>Housing affordability</t>
  </si>
  <si>
    <t>Housing diversity/types</t>
  </si>
  <si>
    <t>Minimal discussion occurs</t>
  </si>
  <si>
    <t>Not applicable</t>
  </si>
  <si>
    <t>I1</t>
  </si>
  <si>
    <t>I</t>
  </si>
  <si>
    <t>Active Developer/Builder Interest</t>
  </si>
  <si>
    <t>I2</t>
  </si>
  <si>
    <t>Factors Influencing Development Feasibility</t>
  </si>
  <si>
    <t>Land costs</t>
  </si>
  <si>
    <t>Construction costs</t>
  </si>
  <si>
    <t>Development fees/charges</t>
  </si>
  <si>
    <t>Processing timelines</t>
  </si>
  <si>
    <t>Market prices/rents</t>
  </si>
  <si>
    <t>Financing availability</t>
  </si>
  <si>
    <t>Presence of companies willing/able to build locally</t>
  </si>
  <si>
    <t>I3</t>
  </si>
  <si>
    <t>Adequate Construction Workforce</t>
  </si>
  <si>
    <t>I4</t>
  </si>
  <si>
    <t>Community Supports for Housing Construction</t>
  </si>
  <si>
    <t>Development fee reductions or waivers</t>
  </si>
  <si>
    <t>Expedited permitting/approvals</t>
  </si>
  <si>
    <t>Pre-zoned or serviced land for housing</t>
  </si>
  <si>
    <t>Financial incentives (grants, loans, tax relief)</t>
  </si>
  <si>
    <t>Information sessions or guidance documents</t>
  </si>
  <si>
    <t>Partnerships with housing organizations/developers</t>
  </si>
  <si>
    <t>Sale or donation of municipal land</t>
  </si>
  <si>
    <t>Built housing</t>
  </si>
  <si>
    <t>I am not aware of any supports</t>
  </si>
  <si>
    <t>I5</t>
  </si>
  <si>
    <t>Tools/Resources Provided for Housing Construction</t>
  </si>
  <si>
    <t>J1</t>
  </si>
  <si>
    <t>J</t>
  </si>
  <si>
    <t>Climate Risk Awareness</t>
  </si>
  <si>
    <t>J2</t>
  </si>
  <si>
    <t>Climate Concerns</t>
  </si>
  <si>
    <t>Flooding (riverine or surface)</t>
  </si>
  <si>
    <t>Coastal flooding or storm surge</t>
  </si>
  <si>
    <t>Coastal erosion</t>
  </si>
  <si>
    <t>Wildfire</t>
  </si>
  <si>
    <t>Extreme heat</t>
  </si>
  <si>
    <t>text_list</t>
  </si>
  <si>
    <t>Drought or water scarcity</t>
  </si>
  <si>
    <t>None identified</t>
  </si>
  <si>
    <t>K1</t>
  </si>
  <si>
    <t>K</t>
  </si>
  <si>
    <t>Overall Growth Readiness</t>
  </si>
  <si>
    <t>K2</t>
  </si>
  <si>
    <t>Top 3 Factors Requiring Attention</t>
  </si>
  <si>
    <t>Factor 1</t>
  </si>
  <si>
    <t>Factor 2</t>
  </si>
  <si>
    <t>Factor 3</t>
  </si>
  <si>
    <t>K3</t>
  </si>
  <si>
    <t>Top 3 Strengths for Accommodating Growth</t>
  </si>
  <si>
    <t>Strength 1</t>
  </si>
  <si>
    <t>Strength 2</t>
  </si>
  <si>
    <t>Strength 3</t>
  </si>
  <si>
    <t>K4</t>
  </si>
  <si>
    <t>Additional Comments</t>
  </si>
  <si>
    <t>K5</t>
  </si>
  <si>
    <t>Local Documents</t>
  </si>
  <si>
    <t>Document 0</t>
  </si>
  <si>
    <t>Document 1</t>
  </si>
  <si>
    <t>Document 2</t>
  </si>
  <si>
    <t>Document 3</t>
  </si>
  <si>
    <t>Document 4</t>
  </si>
  <si>
    <t>Document 5</t>
  </si>
  <si>
    <t>Document 6</t>
  </si>
  <si>
    <t>Document 7</t>
  </si>
  <si>
    <t>Document 8</t>
  </si>
  <si>
    <t>Document 9</t>
  </si>
  <si>
    <t>GROWTH READINESS ASSESSMENT – SCORING WORKSHEET</t>
  </si>
  <si>
    <t>Scores update automatically from section sheets. Edit the yellow cells in the Thresholds table to adjust rating bands.</t>
  </si>
  <si>
    <t>RATING BAND THRESHOLDS  (yellow cells are editable)</t>
  </si>
  <si>
    <t>Section</t>
  </si>
  <si>
    <t>Max Score</t>
  </si>
  <si>
    <t>Ready  (≤)</t>
  </si>
  <si>
    <t>Moderate (≤)</t>
  </si>
  <si>
    <t>High (implied)</t>
  </si>
  <si>
    <t>Priority</t>
  </si>
  <si>
    <t>B – Land Capacity</t>
  </si>
  <si>
    <t>★ High Priority</t>
  </si>
  <si>
    <t>C – Servicing &amp; Infrastructure</t>
  </si>
  <si>
    <t>D – Supporting Services</t>
  </si>
  <si>
    <t>Standard</t>
  </si>
  <si>
    <t>E – Staffing &amp; Institutional</t>
  </si>
  <si>
    <t>F – Land Use Planning &amp; Zoning</t>
  </si>
  <si>
    <t>G – Fiscal Capacity</t>
  </si>
  <si>
    <t>H – Community Engagement</t>
  </si>
  <si>
    <t>I – Construction Activity</t>
  </si>
  <si>
    <t>J – Climate Resilience</t>
  </si>
  <si>
    <t>RATING LEGEND</t>
  </si>
  <si>
    <t>Ready</t>
  </si>
  <si>
    <t>Score is within the Ready band – no significant concern identified</t>
  </si>
  <si>
    <t>Moderate Concern</t>
  </si>
  <si>
    <t>Score is in the middle band – warrants monitoring or attention</t>
  </si>
  <si>
    <t>High Concern</t>
  </si>
  <si>
    <t>Score exceeds Moderate threshold – significant barrier to growth</t>
  </si>
  <si>
    <t>SECTION SCORES &amp; RATINGS</t>
  </si>
  <si>
    <t>Question / Signal</t>
  </si>
  <si>
    <t>Answer (live from sheets)</t>
  </si>
  <si>
    <t>Points</t>
  </si>
  <si>
    <t>Section Total</t>
  </si>
  <si>
    <t>Rating</t>
  </si>
  <si>
    <t>B – LAND CAPACITY  ★ High Priority</t>
  </si>
  <si>
    <t>Score</t>
  </si>
  <si>
    <t>Max</t>
  </si>
  <si>
    <t>B1 – Sufficient land for growth?</t>
  </si>
  <si>
    <t>B2 – Development difficulty</t>
  </si>
  <si>
    <t>B3 – Infill development opportunities</t>
  </si>
  <si>
    <t>SECTION TOTAL</t>
  </si>
  <si>
    <t>C – SERVICING &amp; INFRASTRUCTURE CAPACITY  ★ High Priority</t>
  </si>
  <si>
    <t>C1 – Water infrastructure capacity</t>
  </si>
  <si>
    <t>C2 – Wastewater/sewer capacity</t>
  </si>
  <si>
    <t>C3 – Stormwater capacity</t>
  </si>
  <si>
    <t>C4 – Overall infrastructure condition</t>
  </si>
  <si>
    <t>C5 – Upgrades planned and funded</t>
  </si>
  <si>
    <t>C7 – Infrastructure as a housing barrier</t>
  </si>
  <si>
    <t>D – SUPPORTING INFRASTRUCTURE &amp; SERVICES</t>
  </si>
  <si>
    <t>D4 – Services currently of concern (count of Yes)</t>
  </si>
  <si>
    <t>D3 – Services of concern under growth (count of Yes)</t>
  </si>
  <si>
    <t>D5 – Overall social infrastructure concern level</t>
  </si>
  <si>
    <t>E – STAFFING &amp; INSTITUTIONAL CAPACITY</t>
  </si>
  <si>
    <t>E1 – Planning &amp; building review capacity</t>
  </si>
  <si>
    <t>E3 – Engineering &amp; public works capacity</t>
  </si>
  <si>
    <t>E5 – Application processing time</t>
  </si>
  <si>
    <t>E6 – Applications withdrawn due to process issues</t>
  </si>
  <si>
    <t>F – LAND USE PLANNING &amp; ZONING  ★ High Priority</t>
  </si>
  <si>
    <t>F1 – Comprehensive planning documents exist</t>
  </si>
  <si>
    <t>F2 – How current are planning documents</t>
  </si>
  <si>
    <t>F4 – Supporting plans / strategies</t>
  </si>
  <si>
    <t>F5 – Formal growth targets adopted</t>
  </si>
  <si>
    <t>F6 – Zoning flexibility for diverse housing types</t>
  </si>
  <si>
    <t>G – FISCAL CAPACITY</t>
  </si>
  <si>
    <t>G2 – Development charges sufficient to cover costs</t>
  </si>
  <si>
    <t>G3 – Grants / alternative funding accessed</t>
  </si>
  <si>
    <t>G4 – Debt level vs. provincial limits</t>
  </si>
  <si>
    <t>H – COMMUNITY ENGAGEMENT</t>
  </si>
  <si>
    <t>H1 – Public engagement on housing/growth (past 2 yrs)</t>
  </si>
  <si>
    <t>H2 – Substantive housing directions in strategic plans</t>
  </si>
  <si>
    <t>"(multi-select – see formula)"</t>
  </si>
  <si>
    <t>I – CONSTRUCTION ACTIVITY</t>
  </si>
  <si>
    <t>I1 – Active developer / builder interest</t>
  </si>
  <si>
    <t>I3 – Adequate local/regional construction workforce</t>
  </si>
  <si>
    <t>I2 – Development feasibility barriers (count of Yes)</t>
  </si>
  <si>
    <t>J – CLIMATE RESILIENCE</t>
  </si>
  <si>
    <t>J1 – Climate risk awareness</t>
  </si>
  <si>
    <t>RATINGS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</si>
</sst>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</font>
    <font>
      <b/>
      <sz val="22"/>
      <color rgb="FF1F3864"/>
      <name val="Arial"/>
      <family val="2"/>
      <charset val="1"/>
    </font>
    <font>
      <sz val="13"/>
      <color rgb="FF2E5DA6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0"/>
      <color rgb="FF595959"/>
      <name val="Arial"/>
      <family val="2"/>
      <charset val="1"/>
    </font>
    <font>
      <b/>
      <sz val="11"/>
      <color rgb="FF1F3864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13"/>
      <color rgb="FFFFFFFF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1F3864"/>
      <name val="Arial"/>
      <family val="2"/>
    </font>
    <font>
      <sz val="10"/>
      <color rgb="FF000000"/>
      <name val="Arial"/>
      <family val="2"/>
    </font>
    <font>
      <i/>
      <sz val="10"/>
      <color rgb="FF595959"/>
      <name val="Arial"/>
      <family val="2"/>
    </font>
    <font>
      <sz val="10"/>
      <color rgb="FF595959"/>
      <name val="Arial"/>
      <family val="2"/>
    </font>
    <font>
      <sz val="10"/>
      <color rgb="FF0064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80"/>
      <name val="Arial"/>
      <family val="2"/>
      <charset val="1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6E4F0"/>
        <bgColor rgb="FFD9D9D9"/>
      </patternFill>
    </fill>
    <fill>
      <patternFill patternType="solid">
        <fgColor rgb="FF1F3864"/>
        <bgColor rgb="FF333399"/>
      </patternFill>
    </fill>
    <fill>
      <patternFill patternType="solid">
        <fgColor rgb="FFF5F5F5"/>
        <bgColor rgb="FFF2F2F2"/>
      </patternFill>
    </fill>
    <fill>
      <patternFill patternType="solid">
        <fgColor rgb="FF2E5DA6"/>
        <bgColor rgb="FF0471A6"/>
      </patternFill>
    </fill>
    <fill>
      <patternFill patternType="solid">
        <fgColor rgb="FF595959"/>
        <bgColor rgb="FF2E5DA6"/>
      </patternFill>
    </fill>
    <fill>
      <patternFill patternType="solid">
        <fgColor rgb="FFFFFFFF"/>
        <bgColor rgb="FFF5F5F5"/>
      </patternFill>
    </fill>
    <fill>
      <patternFill patternType="solid">
        <fgColor rgb="FFF2F2F2"/>
        <bgColor rgb="FFF5F5F5"/>
      </patternFill>
    </fill>
    <fill>
      <patternFill patternType="solid">
        <fgColor rgb="FFD9D9D9"/>
        <bgColor rgb="FFD6E4F0"/>
      </patternFill>
    </fill>
    <fill>
      <patternFill patternType="solid">
        <fgColor rgb="FFFFFF00"/>
        <bgColor rgb="FFFFFF00"/>
      </patternFill>
    </fill>
    <fill>
      <patternFill patternType="solid">
        <fgColor rgb="FFC6EFCE"/>
        <bgColor rgb="FFE2EFDA"/>
      </patternFill>
    </fill>
    <fill>
      <patternFill patternType="solid">
        <fgColor rgb="FFFFEB9C"/>
        <bgColor rgb="FFFFFCE0"/>
      </patternFill>
    </fill>
    <fill>
      <patternFill patternType="solid">
        <fgColor rgb="FFFFC7CE"/>
        <bgColor rgb="FFD9D9D9"/>
      </patternFill>
    </fill>
    <fill>
      <patternFill patternType="solid">
        <fgColor rgb="FF1E4620"/>
        <bgColor rgb="FF333300"/>
      </patternFill>
    </fill>
    <fill>
      <patternFill patternType="solid">
        <fgColor rgb="FFE2EFDA"/>
        <b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rgb="FF2E5DA6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1F3864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rgb="FF2E5DA6"/>
      </left>
      <right style="medium">
        <color rgb="FF2E5DA6"/>
      </right>
      <top/>
      <bottom style="medium">
        <color rgb="FF2E5DA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medium">
        <color theme="4"/>
      </left>
      <right style="medium">
        <color rgb="FF2E5DA6"/>
      </right>
      <top style="medium">
        <color theme="4"/>
      </top>
      <bottom style="medium">
        <color rgb="FF2E5DA6"/>
      </bottom>
      <diagonal/>
    </border>
    <border>
      <left style="medium">
        <color rgb="FF2E5DA6"/>
      </left>
      <right style="medium">
        <color rgb="FF2E5DA6"/>
      </right>
      <top style="medium">
        <color rgb="FF2E5DA6"/>
      </top>
      <bottom style="medium">
        <color rgb="FF2E5DA6"/>
      </bottom>
      <diagonal/>
    </border>
    <border>
      <left style="thin">
        <color rgb="FF1F3864"/>
      </left>
      <right style="thin">
        <color rgb="FF1F3864"/>
      </right>
      <top style="thin">
        <color rgb="FF1F38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1E462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1F3864"/>
      </bottom>
      <diagonal/>
    </border>
    <border>
      <left style="thin">
        <color rgb="FFBFBFBF"/>
      </left>
      <right/>
      <top style="thin">
        <color auto="1"/>
      </top>
      <bottom style="thin">
        <color rgb="FFBFBFBF"/>
      </bottom>
      <diagonal/>
    </border>
    <border>
      <left/>
      <right/>
      <top style="thin">
        <color auto="1"/>
      </top>
      <bottom style="thin">
        <color rgb="FFBFBFBF"/>
      </bottom>
      <diagonal/>
    </border>
    <border>
      <left/>
      <right style="thin">
        <color rgb="FFBFBFBF"/>
      </right>
      <top style="thin">
        <color auto="1"/>
      </top>
      <bottom style="thin">
        <color rgb="FFBFBFBF"/>
      </bottom>
      <diagonal/>
    </border>
    <border>
      <left/>
      <right style="thin">
        <color rgb="FF2E5DA6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7" fillId="2" borderId="8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7" fillId="0" borderId="0" xfId="0" applyFont="1"/>
    <xf numFmtId="0" fontId="0" fillId="0" borderId="0" xfId="0" applyAlignment="1">
      <alignment horizontal="left"/>
    </xf>
    <xf numFmtId="0" fontId="11" fillId="4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7" fillId="7" borderId="5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11" fillId="7" borderId="5" xfId="0" applyFont="1" applyFill="1" applyBorder="1" applyAlignment="1">
      <alignment horizontal="left" vertical="center" wrapText="1"/>
    </xf>
    <xf numFmtId="0" fontId="0" fillId="7" borderId="0" xfId="0" applyFill="1"/>
    <xf numFmtId="0" fontId="15" fillId="3" borderId="5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left" vertical="center"/>
    </xf>
    <xf numFmtId="0" fontId="18" fillId="8" borderId="5" xfId="0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left" vertical="center"/>
    </xf>
    <xf numFmtId="0" fontId="20" fillId="8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center" vertical="center"/>
    </xf>
    <xf numFmtId="0" fontId="0" fillId="7" borderId="5" xfId="0" applyFill="1" applyBorder="1"/>
    <xf numFmtId="0" fontId="16" fillId="8" borderId="5" xfId="0" applyFont="1" applyFill="1" applyBorder="1" applyAlignment="1">
      <alignment horizontal="left" vertical="center"/>
    </xf>
    <xf numFmtId="0" fontId="22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left" vertical="center"/>
    </xf>
    <xf numFmtId="0" fontId="17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left" vertical="center"/>
    </xf>
    <xf numFmtId="0" fontId="23" fillId="7" borderId="5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right" vertical="center"/>
    </xf>
    <xf numFmtId="0" fontId="7" fillId="15" borderId="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right" vertical="center"/>
    </xf>
    <xf numFmtId="0" fontId="7" fillId="7" borderId="5" xfId="0" applyFont="1" applyFill="1" applyBorder="1" applyAlignment="1">
      <alignment horizontal="left" vertical="center" wrapText="1"/>
    </xf>
    <xf numFmtId="0" fontId="7" fillId="15" borderId="10" xfId="0" applyFont="1" applyFill="1" applyBorder="1" applyAlignment="1">
      <alignment horizontal="left" vertical="center" wrapText="1"/>
    </xf>
    <xf numFmtId="0" fontId="16" fillId="11" borderId="5" xfId="0" applyFont="1" applyFill="1" applyBorder="1" applyAlignment="1">
      <alignment horizontal="left" vertical="center"/>
    </xf>
    <xf numFmtId="0" fontId="16" fillId="12" borderId="5" xfId="0" applyFont="1" applyFill="1" applyBorder="1" applyAlignment="1">
      <alignment horizontal="left" vertical="center"/>
    </xf>
    <xf numFmtId="0" fontId="16" fillId="13" borderId="5" xfId="0" applyFont="1" applyFill="1" applyBorder="1" applyAlignment="1">
      <alignment horizontal="left" vertical="center"/>
    </xf>
    <xf numFmtId="0" fontId="16" fillId="9" borderId="5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8" fillId="14" borderId="14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20" xfId="0" applyFont="1" applyFill="1" applyBorder="1" applyAlignment="1">
      <alignment horizontal="left" vertical="center" wrapText="1"/>
    </xf>
    <xf numFmtId="0" fontId="7" fillId="15" borderId="11" xfId="0" applyFont="1" applyFill="1" applyBorder="1" applyAlignment="1">
      <alignment horizontal="left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7" fillId="15" borderId="13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left" vertical="center" wrapText="1"/>
    </xf>
    <xf numFmtId="0" fontId="18" fillId="11" borderId="12" xfId="0" applyFont="1" applyFill="1" applyBorder="1" applyAlignment="1">
      <alignment horizontal="left" vertical="center" wrapText="1"/>
    </xf>
    <xf numFmtId="0" fontId="18" fillId="11" borderId="13" xfId="0" applyFont="1" applyFill="1" applyBorder="1" applyAlignment="1">
      <alignment horizontal="left" vertical="center" wrapText="1"/>
    </xf>
    <xf numFmtId="0" fontId="18" fillId="12" borderId="11" xfId="0" applyFont="1" applyFill="1" applyBorder="1" applyAlignment="1">
      <alignment horizontal="left" vertical="center" wrapText="1"/>
    </xf>
    <xf numFmtId="0" fontId="18" fillId="12" borderId="12" xfId="0" applyFont="1" applyFill="1" applyBorder="1" applyAlignment="1">
      <alignment horizontal="left" vertical="center" wrapText="1"/>
    </xf>
    <xf numFmtId="0" fontId="18" fillId="12" borderId="13" xfId="0" applyFont="1" applyFill="1" applyBorder="1" applyAlignment="1">
      <alignment horizontal="left" vertical="center" wrapText="1"/>
    </xf>
    <xf numFmtId="0" fontId="18" fillId="13" borderId="11" xfId="0" applyFont="1" applyFill="1" applyBorder="1" applyAlignment="1">
      <alignment horizontal="left" vertical="center" wrapText="1"/>
    </xf>
    <xf numFmtId="0" fontId="18" fillId="13" borderId="12" xfId="0" applyFont="1" applyFill="1" applyBorder="1" applyAlignment="1">
      <alignment horizontal="left" vertical="center" wrapText="1"/>
    </xf>
    <xf numFmtId="0" fontId="18" fillId="13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30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CE0"/>
      <rgbColor rgb="FFE2EFDA"/>
      <rgbColor rgb="FF660066"/>
      <rgbColor rgb="FFFF8080"/>
      <rgbColor rgb="FF0471A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C6EFCE"/>
      <rgbColor rgb="FFFFEB9C"/>
      <rgbColor rgb="FFF2F2F2"/>
      <rgbColor rgb="FFF5F5F5"/>
      <rgbColor rgb="FFCC99FF"/>
      <rgbColor rgb="FFFFC7CE"/>
      <rgbColor rgb="FF2E5DA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1E46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TDP v1">
      <a:dk1>
        <a:srgbClr val="000000"/>
      </a:dk1>
      <a:lt1>
        <a:srgbClr val="FFFFFF"/>
      </a:lt1>
      <a:dk2>
        <a:srgbClr val="02020B"/>
      </a:dk2>
      <a:lt2>
        <a:srgbClr val="E7E6E6"/>
      </a:lt2>
      <a:accent1>
        <a:srgbClr val="0471A6"/>
      </a:accent1>
      <a:accent2>
        <a:srgbClr val="FFC482"/>
      </a:accent2>
      <a:accent3>
        <a:srgbClr val="88D18A"/>
      </a:accent3>
      <a:accent4>
        <a:srgbClr val="7030A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4"/>
  <sheetViews>
    <sheetView showGridLines="0" tabSelected="1" zoomScaleNormal="100" workbookViewId="0"/>
  </sheetViews>
  <sheetFormatPr defaultColWidth="8.7109375" defaultRowHeight="15" x14ac:dyDescent="0.25"/>
  <cols>
    <col min="1" max="1" width="4" customWidth="1"/>
    <col min="2" max="2" width="60" customWidth="1"/>
    <col min="3" max="3" width="30" customWidth="1"/>
  </cols>
  <sheetData>
    <row r="2" spans="2:3" ht="39.75" customHeight="1" x14ac:dyDescent="0.25">
      <c r="B2" s="77" t="s">
        <v>0</v>
      </c>
      <c r="C2" s="77"/>
    </row>
    <row r="3" spans="2:3" ht="21.75" customHeight="1" x14ac:dyDescent="0.25">
      <c r="B3" s="78" t="s">
        <v>1</v>
      </c>
      <c r="C3" s="78"/>
    </row>
    <row r="5" spans="2:3" ht="18" customHeight="1" x14ac:dyDescent="0.25">
      <c r="B5" s="79" t="s">
        <v>2</v>
      </c>
      <c r="C5" s="79"/>
    </row>
    <row r="6" spans="2:3" ht="21.75" customHeight="1" x14ac:dyDescent="0.25">
      <c r="B6" s="80"/>
      <c r="C6" s="80"/>
    </row>
    <row r="8" spans="2:3" ht="60" customHeight="1" x14ac:dyDescent="0.25">
      <c r="B8" s="81" t="s">
        <v>3</v>
      </c>
      <c r="C8" s="81"/>
    </row>
    <row r="10" spans="2:3" ht="18" customHeight="1" x14ac:dyDescent="0.25">
      <c r="B10" s="76" t="s">
        <v>4</v>
      </c>
      <c r="C10" s="76"/>
    </row>
    <row r="11" spans="2:3" ht="15.75" customHeight="1" x14ac:dyDescent="0.25">
      <c r="B11" s="3" t="s">
        <v>5</v>
      </c>
    </row>
    <row r="12" spans="2:3" ht="15.75" customHeight="1" x14ac:dyDescent="0.25">
      <c r="B12" s="3" t="s">
        <v>6</v>
      </c>
    </row>
    <row r="13" spans="2:3" ht="15.75" customHeight="1" x14ac:dyDescent="0.25">
      <c r="B13" s="3" t="s">
        <v>7</v>
      </c>
    </row>
    <row r="14" spans="2:3" ht="15.75" customHeight="1" x14ac:dyDescent="0.25">
      <c r="B14" s="3" t="s">
        <v>8</v>
      </c>
    </row>
    <row r="15" spans="2:3" ht="15.75" customHeight="1" x14ac:dyDescent="0.25">
      <c r="B15" s="3" t="s">
        <v>9</v>
      </c>
    </row>
    <row r="16" spans="2:3" ht="15.75" customHeight="1" x14ac:dyDescent="0.25">
      <c r="B16" s="3" t="s">
        <v>10</v>
      </c>
    </row>
    <row r="17" spans="2:2" ht="15.75" customHeight="1" x14ac:dyDescent="0.25">
      <c r="B17" s="3" t="s">
        <v>11</v>
      </c>
    </row>
    <row r="18" spans="2:2" ht="15.75" customHeight="1" x14ac:dyDescent="0.25">
      <c r="B18" s="3" t="s">
        <v>12</v>
      </c>
    </row>
    <row r="19" spans="2:2" ht="15.75" customHeight="1" x14ac:dyDescent="0.25">
      <c r="B19" s="3" t="s">
        <v>13</v>
      </c>
    </row>
    <row r="20" spans="2:2" ht="15.75" customHeight="1" x14ac:dyDescent="0.25">
      <c r="B20" s="3" t="s">
        <v>14</v>
      </c>
    </row>
    <row r="21" spans="2:2" x14ac:dyDescent="0.25">
      <c r="B21" s="3" t="s">
        <v>15</v>
      </c>
    </row>
    <row r="24" spans="2:2" x14ac:dyDescent="0.25">
      <c r="B24" s="75" t="s">
        <v>16</v>
      </c>
    </row>
  </sheetData>
  <mergeCells count="6">
    <mergeCell ref="B10:C10"/>
    <mergeCell ref="B2:C2"/>
    <mergeCell ref="B3:C3"/>
    <mergeCell ref="B5:C5"/>
    <mergeCell ref="B6:C6"/>
    <mergeCell ref="B8:C8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3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208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209</v>
      </c>
      <c r="B3" s="82"/>
      <c r="C3" s="82"/>
    </row>
    <row r="4" spans="1:3" ht="30" customHeight="1" x14ac:dyDescent="0.25">
      <c r="A4" s="24" t="s">
        <v>20</v>
      </c>
      <c r="B4" s="1"/>
      <c r="C4" s="11" t="s">
        <v>21</v>
      </c>
    </row>
    <row r="5" spans="1:3" ht="19.5" customHeight="1" x14ac:dyDescent="0.25">
      <c r="B5" s="8" t="s">
        <v>210</v>
      </c>
    </row>
    <row r="6" spans="1:3" ht="19.5" customHeight="1" x14ac:dyDescent="0.25">
      <c r="B6" s="8" t="s">
        <v>211</v>
      </c>
    </row>
    <row r="7" spans="1:3" ht="19.5" customHeight="1" x14ac:dyDescent="0.25">
      <c r="B7" s="8" t="s">
        <v>212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213</v>
      </c>
      <c r="B10" s="82"/>
      <c r="C10" s="82"/>
    </row>
    <row r="11" spans="1:3" ht="19.5" customHeight="1" x14ac:dyDescent="0.25">
      <c r="A11" s="22" t="s">
        <v>89</v>
      </c>
      <c r="B11" s="23" t="s">
        <v>90</v>
      </c>
      <c r="C11" s="14" t="s">
        <v>91</v>
      </c>
    </row>
    <row r="12" spans="1:3" ht="19.5" customHeight="1" x14ac:dyDescent="0.25">
      <c r="A12" s="20" t="s">
        <v>214</v>
      </c>
      <c r="B12" s="16"/>
    </row>
    <row r="13" spans="1:3" ht="19.5" customHeight="1" x14ac:dyDescent="0.25">
      <c r="A13" s="21" t="s">
        <v>215</v>
      </c>
      <c r="B13" s="16"/>
    </row>
    <row r="14" spans="1:3" ht="19.5" customHeight="1" x14ac:dyDescent="0.25">
      <c r="A14" s="20" t="s">
        <v>216</v>
      </c>
      <c r="B14" s="16"/>
    </row>
    <row r="15" spans="1:3" ht="19.5" customHeight="1" x14ac:dyDescent="0.25">
      <c r="A15" s="21" t="s">
        <v>217</v>
      </c>
      <c r="B15" s="16"/>
    </row>
    <row r="16" spans="1:3" ht="19.5" customHeight="1" x14ac:dyDescent="0.25">
      <c r="A16" s="20" t="s">
        <v>218</v>
      </c>
      <c r="B16" s="16"/>
    </row>
    <row r="17" spans="1:3" ht="19.5" customHeight="1" x14ac:dyDescent="0.25">
      <c r="A17" s="21" t="s">
        <v>219</v>
      </c>
      <c r="B17" s="16"/>
    </row>
    <row r="18" spans="1:3" ht="19.5" customHeight="1" x14ac:dyDescent="0.25">
      <c r="A18" s="20" t="s">
        <v>220</v>
      </c>
      <c r="B18" s="16"/>
    </row>
    <row r="19" spans="1:3" ht="19.5" customHeight="1" x14ac:dyDescent="0.25">
      <c r="A19" s="21" t="s">
        <v>100</v>
      </c>
      <c r="B19" s="16"/>
    </row>
    <row r="20" spans="1:3" ht="19.5" customHeight="1" x14ac:dyDescent="0.25">
      <c r="A20" s="20" t="s">
        <v>38</v>
      </c>
      <c r="B20" s="16"/>
    </row>
    <row r="21" spans="1:3" ht="19.5" customHeight="1" x14ac:dyDescent="0.25"/>
    <row r="22" spans="1:3" ht="30" customHeight="1" x14ac:dyDescent="0.25">
      <c r="A22" s="82" t="s">
        <v>221</v>
      </c>
      <c r="B22" s="82"/>
      <c r="C22" s="82"/>
    </row>
    <row r="23" spans="1:3" ht="30" customHeight="1" x14ac:dyDescent="0.25">
      <c r="A23" s="24" t="s">
        <v>20</v>
      </c>
      <c r="B23" s="1"/>
      <c r="C23" s="11" t="s">
        <v>21</v>
      </c>
    </row>
    <row r="24" spans="1:3" ht="19.5" customHeight="1" x14ac:dyDescent="0.25">
      <c r="B24" s="8" t="s">
        <v>36</v>
      </c>
    </row>
    <row r="25" spans="1:3" ht="19.5" customHeight="1" x14ac:dyDescent="0.25">
      <c r="B25" s="8" t="s">
        <v>37</v>
      </c>
    </row>
    <row r="26" spans="1:3" ht="19.5" customHeight="1" x14ac:dyDescent="0.25">
      <c r="B26" s="8" t="s">
        <v>38</v>
      </c>
    </row>
    <row r="27" spans="1:3" ht="19.5" customHeight="1" x14ac:dyDescent="0.25"/>
    <row r="28" spans="1:3" ht="30" customHeight="1" x14ac:dyDescent="0.25">
      <c r="A28" s="82" t="s">
        <v>222</v>
      </c>
      <c r="B28" s="82"/>
      <c r="C28" s="82"/>
    </row>
    <row r="29" spans="1:3" ht="19.5" customHeight="1" x14ac:dyDescent="0.25">
      <c r="A29" s="22" t="s">
        <v>89</v>
      </c>
      <c r="B29" s="23" t="s">
        <v>90</v>
      </c>
      <c r="C29" s="14" t="s">
        <v>91</v>
      </c>
    </row>
    <row r="30" spans="1:3" ht="19.5" customHeight="1" x14ac:dyDescent="0.25">
      <c r="A30" s="20" t="s">
        <v>223</v>
      </c>
      <c r="B30" s="16"/>
    </row>
    <row r="31" spans="1:3" ht="19.5" customHeight="1" x14ac:dyDescent="0.25">
      <c r="A31" s="21" t="s">
        <v>224</v>
      </c>
      <c r="B31" s="16"/>
    </row>
    <row r="32" spans="1:3" ht="19.5" customHeight="1" x14ac:dyDescent="0.25">
      <c r="A32" s="20" t="s">
        <v>225</v>
      </c>
      <c r="B32" s="16"/>
    </row>
    <row r="33" spans="1:3" ht="19.5" customHeight="1" x14ac:dyDescent="0.25">
      <c r="A33" s="21" t="s">
        <v>226</v>
      </c>
      <c r="B33" s="16"/>
    </row>
    <row r="34" spans="1:3" ht="19.5" customHeight="1" x14ac:dyDescent="0.25">
      <c r="A34" s="20" t="s">
        <v>227</v>
      </c>
      <c r="B34" s="16"/>
    </row>
    <row r="35" spans="1:3" ht="19.5" customHeight="1" x14ac:dyDescent="0.25">
      <c r="A35" s="21" t="s">
        <v>228</v>
      </c>
      <c r="B35" s="16"/>
    </row>
    <row r="36" spans="1:3" ht="19.5" customHeight="1" x14ac:dyDescent="0.25">
      <c r="A36" s="20" t="s">
        <v>229</v>
      </c>
      <c r="B36" s="16"/>
    </row>
    <row r="37" spans="1:3" ht="19.5" customHeight="1" x14ac:dyDescent="0.25">
      <c r="A37" s="21" t="s">
        <v>230</v>
      </c>
      <c r="B37" s="16"/>
    </row>
    <row r="38" spans="1:3" ht="19.5" customHeight="1" x14ac:dyDescent="0.25">
      <c r="A38" s="20" t="s">
        <v>100</v>
      </c>
      <c r="B38" s="16"/>
    </row>
    <row r="39" spans="1:3" ht="19.5" customHeight="1" x14ac:dyDescent="0.25">
      <c r="A39" s="21" t="s">
        <v>231</v>
      </c>
      <c r="B39" s="16"/>
    </row>
    <row r="40" spans="1:3" ht="19.5" customHeight="1" x14ac:dyDescent="0.25">
      <c r="A40" s="20" t="s">
        <v>45</v>
      </c>
      <c r="B40" s="16"/>
    </row>
    <row r="41" spans="1:3" ht="19.5" customHeight="1" x14ac:dyDescent="0.25"/>
    <row r="42" spans="1:3" ht="30" customHeight="1" x14ac:dyDescent="0.25">
      <c r="A42" s="82" t="s">
        <v>232</v>
      </c>
      <c r="B42" s="82"/>
      <c r="C42" s="82"/>
    </row>
    <row r="43" spans="1:3" ht="19.5" customHeight="1" x14ac:dyDescent="0.25">
      <c r="A43" s="22" t="s">
        <v>89</v>
      </c>
      <c r="B43" s="23" t="s">
        <v>90</v>
      </c>
      <c r="C43" s="14" t="s">
        <v>91</v>
      </c>
    </row>
    <row r="44" spans="1:3" ht="19.5" customHeight="1" x14ac:dyDescent="0.25">
      <c r="A44" s="20" t="s">
        <v>223</v>
      </c>
      <c r="B44" s="16"/>
    </row>
    <row r="45" spans="1:3" ht="19.5" customHeight="1" x14ac:dyDescent="0.25">
      <c r="A45" s="21" t="s">
        <v>224</v>
      </c>
      <c r="B45" s="16"/>
    </row>
    <row r="46" spans="1:3" ht="19.5" customHeight="1" x14ac:dyDescent="0.25">
      <c r="A46" s="20" t="s">
        <v>225</v>
      </c>
      <c r="B46" s="16"/>
    </row>
    <row r="47" spans="1:3" ht="19.5" customHeight="1" x14ac:dyDescent="0.25">
      <c r="A47" s="21" t="s">
        <v>226</v>
      </c>
      <c r="B47" s="16"/>
    </row>
    <row r="48" spans="1:3" ht="19.5" customHeight="1" x14ac:dyDescent="0.25">
      <c r="A48" s="20" t="s">
        <v>227</v>
      </c>
      <c r="B48" s="16"/>
    </row>
    <row r="49" spans="1:2" ht="19.5" customHeight="1" x14ac:dyDescent="0.25">
      <c r="A49" s="21" t="s">
        <v>228</v>
      </c>
      <c r="B49" s="16"/>
    </row>
    <row r="50" spans="1:2" ht="19.5" customHeight="1" x14ac:dyDescent="0.25">
      <c r="A50" s="20" t="s">
        <v>100</v>
      </c>
      <c r="B50" s="16"/>
    </row>
    <row r="51" spans="1:2" ht="19.5" customHeight="1" x14ac:dyDescent="0.25">
      <c r="A51" s="21" t="s">
        <v>231</v>
      </c>
      <c r="B51" s="16"/>
    </row>
    <row r="52" spans="1:2" ht="19.5" customHeight="1" x14ac:dyDescent="0.25">
      <c r="A52" s="20" t="s">
        <v>45</v>
      </c>
      <c r="B52" s="16"/>
    </row>
    <row r="53" spans="1:2" ht="19.5" customHeight="1" x14ac:dyDescent="0.25"/>
  </sheetData>
  <mergeCells count="7">
    <mergeCell ref="A28:C28"/>
    <mergeCell ref="A42:C42"/>
    <mergeCell ref="A1:C1"/>
    <mergeCell ref="A2:C2"/>
    <mergeCell ref="A3:C3"/>
    <mergeCell ref="A10:C10"/>
    <mergeCell ref="A22:C22"/>
  </mergeCells>
  <dataValidations count="3">
    <dataValidation type="list" allowBlank="1" sqref="B12:B20 B30:B40 B44:B52" xr:uid="{00000000-0002-0000-0900-000000000000}">
      <formula1>"Yes"</formula1>
      <formula2>0</formula2>
    </dataValidation>
    <dataValidation type="list" allowBlank="1" showErrorMessage="1" errorTitle="Invalid selection" error="Please select a valid option." sqref="B4" xr:uid="{00000000-0002-0000-0900-000001000000}">
      <formula1>$B$5:$B$8</formula1>
      <formula2>0</formula2>
    </dataValidation>
    <dataValidation type="list" allowBlank="1" showErrorMessage="1" errorTitle="Invalid selection" error="Please select a valid option." sqref="B23" xr:uid="{00000000-0002-0000-0900-000002000000}">
      <formula1>$B$24:$B$26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0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233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234</v>
      </c>
      <c r="B3" s="82"/>
      <c r="C3" s="82"/>
    </row>
    <row r="4" spans="1:3" ht="30" customHeight="1" x14ac:dyDescent="0.25">
      <c r="A4" s="25" t="s">
        <v>20</v>
      </c>
      <c r="B4" s="1"/>
      <c r="C4" s="11" t="s">
        <v>21</v>
      </c>
    </row>
    <row r="5" spans="1:3" ht="19.5" customHeight="1" x14ac:dyDescent="0.25">
      <c r="B5" s="8" t="s">
        <v>235</v>
      </c>
    </row>
    <row r="6" spans="1:3" ht="19.5" customHeight="1" x14ac:dyDescent="0.25">
      <c r="B6" s="8" t="s">
        <v>236</v>
      </c>
    </row>
    <row r="7" spans="1:3" ht="19.5" customHeight="1" x14ac:dyDescent="0.25">
      <c r="B7" s="8" t="s">
        <v>237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238</v>
      </c>
      <c r="B10" s="82"/>
      <c r="C10" s="82"/>
    </row>
    <row r="11" spans="1:3" ht="19.5" customHeight="1" x14ac:dyDescent="0.25">
      <c r="A11" s="26" t="s">
        <v>89</v>
      </c>
      <c r="B11" s="23" t="s">
        <v>90</v>
      </c>
      <c r="C11" s="14" t="s">
        <v>91</v>
      </c>
    </row>
    <row r="12" spans="1:3" ht="19.5" customHeight="1" x14ac:dyDescent="0.25">
      <c r="A12" s="27" t="s">
        <v>239</v>
      </c>
      <c r="B12" s="16"/>
    </row>
    <row r="13" spans="1:3" ht="19.5" customHeight="1" x14ac:dyDescent="0.25">
      <c r="A13" s="28" t="s">
        <v>240</v>
      </c>
      <c r="B13" s="16"/>
    </row>
    <row r="14" spans="1:3" ht="19.5" customHeight="1" x14ac:dyDescent="0.25">
      <c r="A14" s="27" t="s">
        <v>241</v>
      </c>
      <c r="B14" s="16"/>
    </row>
    <row r="15" spans="1:3" ht="19.5" customHeight="1" x14ac:dyDescent="0.25">
      <c r="A15" s="28" t="s">
        <v>242</v>
      </c>
      <c r="B15" s="16"/>
    </row>
    <row r="16" spans="1:3" ht="19.5" customHeight="1" x14ac:dyDescent="0.25">
      <c r="A16" s="27" t="s">
        <v>243</v>
      </c>
      <c r="B16" s="16"/>
    </row>
    <row r="17" spans="1:2" ht="19.5" customHeight="1" x14ac:dyDescent="0.25">
      <c r="A17" s="28" t="s">
        <v>244</v>
      </c>
      <c r="B17" s="16"/>
    </row>
    <row r="18" spans="1:2" ht="19.5" customHeight="1" x14ac:dyDescent="0.25">
      <c r="A18" s="27" t="s">
        <v>245</v>
      </c>
      <c r="B18" s="16"/>
    </row>
    <row r="19" spans="1:2" ht="19.5" customHeight="1" x14ac:dyDescent="0.25">
      <c r="A19" s="28" t="s">
        <v>100</v>
      </c>
      <c r="B19" s="16"/>
    </row>
    <row r="20" spans="1:2" ht="19.5" customHeight="1" x14ac:dyDescent="0.25"/>
  </sheetData>
  <mergeCells count="4">
    <mergeCell ref="A1:C1"/>
    <mergeCell ref="A2:C2"/>
    <mergeCell ref="A3:C3"/>
    <mergeCell ref="A10:C10"/>
  </mergeCells>
  <dataValidations count="2">
    <dataValidation type="list" allowBlank="1" sqref="B12:B19" xr:uid="{00000000-0002-0000-0A00-000000000000}">
      <formula1>"Yes"</formula1>
      <formula2>0</formula2>
    </dataValidation>
    <dataValidation type="list" allowBlank="1" showErrorMessage="1" errorTitle="Invalid selection" error="Please select a valid option." sqref="B4" xr:uid="{00000000-0002-0000-0A00-000001000000}">
      <formula1>$B$5:$B$8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6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246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247</v>
      </c>
      <c r="B3" s="82"/>
      <c r="C3" s="82"/>
    </row>
    <row r="4" spans="1:3" ht="30" customHeight="1" x14ac:dyDescent="0.25">
      <c r="A4" s="10" t="s">
        <v>20</v>
      </c>
      <c r="B4" s="1"/>
      <c r="C4" s="11" t="s">
        <v>21</v>
      </c>
    </row>
    <row r="5" spans="1:3" ht="19.5" customHeight="1" x14ac:dyDescent="0.25">
      <c r="B5" s="8" t="s">
        <v>248</v>
      </c>
    </row>
    <row r="6" spans="1:3" ht="19.5" customHeight="1" x14ac:dyDescent="0.25">
      <c r="B6" s="8" t="s">
        <v>249</v>
      </c>
    </row>
    <row r="7" spans="1:3" ht="19.5" customHeight="1" x14ac:dyDescent="0.25">
      <c r="B7" s="8" t="s">
        <v>250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251</v>
      </c>
      <c r="B10" s="82"/>
      <c r="C10" s="82"/>
    </row>
    <row r="11" spans="1:3" ht="19.5" customHeight="1" x14ac:dyDescent="0.25">
      <c r="A11" s="29" t="s">
        <v>252</v>
      </c>
      <c r="B11" s="86"/>
      <c r="C11" s="86"/>
    </row>
    <row r="12" spans="1:3" ht="19.5" customHeight="1" x14ac:dyDescent="0.25">
      <c r="A12" s="10" t="s">
        <v>253</v>
      </c>
      <c r="B12" s="86"/>
      <c r="C12" s="86"/>
    </row>
    <row r="13" spans="1:3" ht="19.5" customHeight="1" x14ac:dyDescent="0.25">
      <c r="A13" s="29" t="s">
        <v>254</v>
      </c>
      <c r="B13" s="86"/>
      <c r="C13" s="86"/>
    </row>
    <row r="14" spans="1:3" ht="19.5" customHeight="1" x14ac:dyDescent="0.25"/>
    <row r="15" spans="1:3" ht="30" customHeight="1" x14ac:dyDescent="0.25">
      <c r="A15" s="82" t="s">
        <v>255</v>
      </c>
      <c r="B15" s="82"/>
      <c r="C15" s="82"/>
    </row>
    <row r="16" spans="1:3" ht="19.5" customHeight="1" x14ac:dyDescent="0.25">
      <c r="A16" s="29" t="s">
        <v>256</v>
      </c>
      <c r="B16" s="86"/>
      <c r="C16" s="86"/>
    </row>
    <row r="17" spans="1:3" ht="19.5" customHeight="1" x14ac:dyDescent="0.25">
      <c r="A17" s="10" t="s">
        <v>257</v>
      </c>
      <c r="B17" s="86"/>
      <c r="C17" s="86"/>
    </row>
    <row r="18" spans="1:3" ht="19.5" customHeight="1" x14ac:dyDescent="0.25">
      <c r="A18" s="29" t="s">
        <v>258</v>
      </c>
      <c r="B18" s="86"/>
      <c r="C18" s="86"/>
    </row>
    <row r="19" spans="1:3" ht="19.5" customHeight="1" x14ac:dyDescent="0.25"/>
    <row r="20" spans="1:3" ht="30" customHeight="1" x14ac:dyDescent="0.25">
      <c r="A20" s="82" t="s">
        <v>259</v>
      </c>
      <c r="B20" s="82"/>
      <c r="C20" s="82"/>
    </row>
    <row r="21" spans="1:3" ht="19.5" customHeight="1" x14ac:dyDescent="0.25">
      <c r="A21" s="10" t="s">
        <v>28</v>
      </c>
      <c r="B21" s="85"/>
      <c r="C21" s="85"/>
    </row>
    <row r="22" spans="1:3" ht="19.5" customHeight="1" x14ac:dyDescent="0.25">
      <c r="B22" s="85"/>
      <c r="C22" s="85"/>
    </row>
    <row r="23" spans="1:3" ht="19.5" customHeight="1" x14ac:dyDescent="0.25">
      <c r="B23" s="85"/>
      <c r="C23" s="85"/>
    </row>
    <row r="24" spans="1:3" ht="19.5" customHeight="1" x14ac:dyDescent="0.25"/>
    <row r="25" spans="1:3" ht="30" customHeight="1" x14ac:dyDescent="0.25">
      <c r="A25" s="82" t="s">
        <v>260</v>
      </c>
      <c r="B25" s="82"/>
      <c r="C25" s="82"/>
    </row>
    <row r="26" spans="1:3" ht="19.5" customHeight="1" x14ac:dyDescent="0.25">
      <c r="A26" s="29" t="s">
        <v>261</v>
      </c>
      <c r="B26" s="86"/>
      <c r="C26" s="86"/>
    </row>
    <row r="27" spans="1:3" ht="19.5" customHeight="1" x14ac:dyDescent="0.25">
      <c r="A27" s="10" t="s">
        <v>262</v>
      </c>
      <c r="B27" s="86"/>
      <c r="C27" s="86"/>
    </row>
    <row r="28" spans="1:3" ht="19.5" customHeight="1" x14ac:dyDescent="0.25">
      <c r="A28" s="29" t="s">
        <v>263</v>
      </c>
      <c r="B28" s="86"/>
      <c r="C28" s="86"/>
    </row>
    <row r="29" spans="1:3" ht="19.5" customHeight="1" x14ac:dyDescent="0.25">
      <c r="A29" s="10" t="s">
        <v>264</v>
      </c>
      <c r="B29" s="86"/>
      <c r="C29" s="86"/>
    </row>
    <row r="30" spans="1:3" ht="19.5" customHeight="1" x14ac:dyDescent="0.25">
      <c r="A30" s="29" t="s">
        <v>265</v>
      </c>
      <c r="B30" s="86"/>
      <c r="C30" s="86"/>
    </row>
    <row r="31" spans="1:3" ht="19.5" customHeight="1" x14ac:dyDescent="0.25">
      <c r="A31" s="10" t="s">
        <v>266</v>
      </c>
      <c r="B31" s="86"/>
      <c r="C31" s="86"/>
    </row>
    <row r="32" spans="1:3" ht="19.5" customHeight="1" x14ac:dyDescent="0.25">
      <c r="A32" s="29" t="s">
        <v>267</v>
      </c>
      <c r="B32" s="86"/>
      <c r="C32" s="86"/>
    </row>
    <row r="33" spans="1:3" ht="19.5" customHeight="1" x14ac:dyDescent="0.25">
      <c r="A33" s="10" t="s">
        <v>268</v>
      </c>
      <c r="B33" s="86"/>
      <c r="C33" s="86"/>
    </row>
    <row r="34" spans="1:3" ht="19.5" customHeight="1" x14ac:dyDescent="0.25">
      <c r="A34" s="29" t="s">
        <v>269</v>
      </c>
      <c r="B34" s="86"/>
      <c r="C34" s="86"/>
    </row>
    <row r="35" spans="1:3" ht="19.5" customHeight="1" x14ac:dyDescent="0.25">
      <c r="A35" s="10" t="s">
        <v>270</v>
      </c>
      <c r="B35" s="86"/>
      <c r="C35" s="86"/>
    </row>
    <row r="36" spans="1:3" ht="19.5" customHeight="1" x14ac:dyDescent="0.25"/>
  </sheetData>
  <mergeCells count="24">
    <mergeCell ref="A1:C1"/>
    <mergeCell ref="A2:C2"/>
    <mergeCell ref="A3:C3"/>
    <mergeCell ref="A10:C10"/>
    <mergeCell ref="B11:C11"/>
    <mergeCell ref="B12:C12"/>
    <mergeCell ref="B13:C13"/>
    <mergeCell ref="A15:C15"/>
    <mergeCell ref="B16:C16"/>
    <mergeCell ref="B17:C17"/>
    <mergeCell ref="B18:C18"/>
    <mergeCell ref="A20:C20"/>
    <mergeCell ref="B21:C23"/>
    <mergeCell ref="A25:C25"/>
    <mergeCell ref="B26:C26"/>
    <mergeCell ref="B32:C32"/>
    <mergeCell ref="B33:C33"/>
    <mergeCell ref="B34:C34"/>
    <mergeCell ref="B35:C35"/>
    <mergeCell ref="B27:C27"/>
    <mergeCell ref="B28:C28"/>
    <mergeCell ref="B29:C29"/>
    <mergeCell ref="B30:C30"/>
    <mergeCell ref="B31:C31"/>
  </mergeCells>
  <dataValidations count="1">
    <dataValidation type="list" allowBlank="1" showErrorMessage="1" errorTitle="Invalid selection" error="Please select a valid option." sqref="B4" xr:uid="{00000000-0002-0000-0B00-000000000000}">
      <formula1>$B$5:$B$8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9"/>
  <sheetViews>
    <sheetView showGridLines="0" zoomScaleNormal="100" workbookViewId="0">
      <selection sqref="A1:F1"/>
    </sheetView>
  </sheetViews>
  <sheetFormatPr defaultColWidth="8.7109375" defaultRowHeight="15" x14ac:dyDescent="0.25"/>
  <cols>
    <col min="1" max="1" width="47.28515625" customWidth="1"/>
    <col min="2" max="2" width="8" customWidth="1"/>
    <col min="3" max="3" width="10" customWidth="1"/>
    <col min="4" max="4" width="41" customWidth="1"/>
    <col min="5" max="5" width="41.42578125" customWidth="1"/>
    <col min="6" max="6" width="55.7109375" style="53" customWidth="1"/>
  </cols>
  <sheetData>
    <row r="1" spans="1:6" ht="19.5" customHeight="1" x14ac:dyDescent="0.25">
      <c r="A1" s="87" t="s">
        <v>271</v>
      </c>
      <c r="B1" s="88"/>
      <c r="C1" s="88"/>
      <c r="D1" s="88"/>
      <c r="E1" s="88"/>
      <c r="F1" s="89"/>
    </row>
    <row r="2" spans="1:6" ht="39.75" customHeight="1" x14ac:dyDescent="0.25">
      <c r="A2" s="99" t="s">
        <v>272</v>
      </c>
      <c r="B2" s="99"/>
      <c r="C2" s="99"/>
      <c r="D2" s="99"/>
      <c r="E2" s="99"/>
      <c r="F2" s="99"/>
    </row>
    <row r="3" spans="1:6" ht="20.100000000000001" customHeight="1" x14ac:dyDescent="0.25">
      <c r="A3" s="54" t="s">
        <v>273</v>
      </c>
      <c r="B3" s="54" t="s">
        <v>274</v>
      </c>
      <c r="C3" s="54" t="s">
        <v>275</v>
      </c>
      <c r="D3" s="54" t="s">
        <v>276</v>
      </c>
      <c r="E3" s="54" t="s">
        <v>277</v>
      </c>
      <c r="F3" s="55" t="s">
        <v>278</v>
      </c>
    </row>
    <row r="4" spans="1:6" ht="20.100000000000001" customHeight="1" x14ac:dyDescent="0.25">
      <c r="A4" s="87" t="s">
        <v>17</v>
      </c>
      <c r="B4" s="88"/>
      <c r="C4" s="88"/>
      <c r="D4" s="88"/>
      <c r="E4" s="88"/>
      <c r="F4" s="89"/>
    </row>
    <row r="5" spans="1:6" ht="20.100000000000001" customHeight="1" x14ac:dyDescent="0.25">
      <c r="A5" s="56" t="s">
        <v>279</v>
      </c>
      <c r="B5" s="56" t="s">
        <v>280</v>
      </c>
      <c r="C5" s="56" t="s">
        <v>281</v>
      </c>
      <c r="D5" s="56" t="s">
        <v>282</v>
      </c>
      <c r="E5" s="56" t="s">
        <v>283</v>
      </c>
      <c r="F5" s="57">
        <f>'Sec A'!B4</f>
        <v>0</v>
      </c>
    </row>
    <row r="6" spans="1:6" ht="20.100000000000001" customHeight="1" x14ac:dyDescent="0.25">
      <c r="A6" s="58" t="s">
        <v>284</v>
      </c>
      <c r="B6" s="58" t="s">
        <v>280</v>
      </c>
      <c r="C6" s="58" t="s">
        <v>285</v>
      </c>
      <c r="D6" s="58" t="s">
        <v>286</v>
      </c>
      <c r="E6" s="58" t="s">
        <v>283</v>
      </c>
      <c r="F6" s="59">
        <f>'Sec A'!B12</f>
        <v>0</v>
      </c>
    </row>
    <row r="7" spans="1:6" ht="20.100000000000001" customHeight="1" x14ac:dyDescent="0.25">
      <c r="A7" s="60" t="s">
        <v>287</v>
      </c>
      <c r="B7" s="60" t="s">
        <v>280</v>
      </c>
      <c r="C7" s="60" t="s">
        <v>281</v>
      </c>
      <c r="D7" s="60" t="s">
        <v>288</v>
      </c>
      <c r="E7" s="60" t="s">
        <v>283</v>
      </c>
      <c r="F7" s="61">
        <f>'Sec A'!B17</f>
        <v>0</v>
      </c>
    </row>
    <row r="8" spans="1:6" ht="20.100000000000001" customHeight="1" x14ac:dyDescent="0.25">
      <c r="A8" s="82" t="s">
        <v>34</v>
      </c>
      <c r="B8" s="82"/>
      <c r="C8" s="82"/>
      <c r="D8" s="82"/>
      <c r="E8" s="82"/>
      <c r="F8" s="82"/>
    </row>
    <row r="9" spans="1:6" ht="20.100000000000001" customHeight="1" x14ac:dyDescent="0.25">
      <c r="A9" s="56" t="s">
        <v>289</v>
      </c>
      <c r="B9" s="56" t="s">
        <v>290</v>
      </c>
      <c r="C9" s="56" t="s">
        <v>281</v>
      </c>
      <c r="D9" s="56" t="s">
        <v>291</v>
      </c>
      <c r="E9" s="56" t="s">
        <v>283</v>
      </c>
      <c r="F9" s="57">
        <f>'Sec B'!B4</f>
        <v>0</v>
      </c>
    </row>
    <row r="10" spans="1:6" ht="20.100000000000001" customHeight="1" x14ac:dyDescent="0.25">
      <c r="A10" s="58" t="s">
        <v>292</v>
      </c>
      <c r="B10" s="58" t="s">
        <v>290</v>
      </c>
      <c r="C10" s="58" t="s">
        <v>281</v>
      </c>
      <c r="D10" s="58" t="s">
        <v>293</v>
      </c>
      <c r="E10" s="58" t="s">
        <v>283</v>
      </c>
      <c r="F10" s="59">
        <f>'Sec B'!B10</f>
        <v>0</v>
      </c>
    </row>
    <row r="11" spans="1:6" ht="20.100000000000001" customHeight="1" x14ac:dyDescent="0.25">
      <c r="A11" s="60" t="s">
        <v>294</v>
      </c>
      <c r="B11" s="60" t="s">
        <v>290</v>
      </c>
      <c r="C11" s="60" t="s">
        <v>281</v>
      </c>
      <c r="D11" s="60" t="s">
        <v>295</v>
      </c>
      <c r="E11" s="60" t="s">
        <v>283</v>
      </c>
      <c r="F11" s="61">
        <f>'Sec B'!B19</f>
        <v>0</v>
      </c>
    </row>
    <row r="12" spans="1:6" ht="20.100000000000001" customHeight="1" x14ac:dyDescent="0.25">
      <c r="A12" s="82" t="s">
        <v>51</v>
      </c>
      <c r="B12" s="82"/>
      <c r="C12" s="82"/>
      <c r="D12" s="82"/>
      <c r="E12" s="82"/>
      <c r="F12" s="82"/>
    </row>
    <row r="13" spans="1:6" ht="20.100000000000001" customHeight="1" x14ac:dyDescent="0.25">
      <c r="A13" s="56" t="s">
        <v>296</v>
      </c>
      <c r="B13" s="56" t="s">
        <v>297</v>
      </c>
      <c r="C13" s="56" t="s">
        <v>281</v>
      </c>
      <c r="D13" s="56" t="s">
        <v>298</v>
      </c>
      <c r="E13" s="56" t="s">
        <v>283</v>
      </c>
      <c r="F13" s="57">
        <f>'Sec C'!B4</f>
        <v>0</v>
      </c>
    </row>
    <row r="14" spans="1:6" ht="20.100000000000001" customHeight="1" x14ac:dyDescent="0.25">
      <c r="A14" s="58" t="s">
        <v>299</v>
      </c>
      <c r="B14" s="58" t="s">
        <v>297</v>
      </c>
      <c r="C14" s="58" t="s">
        <v>281</v>
      </c>
      <c r="D14" s="58" t="s">
        <v>300</v>
      </c>
      <c r="E14" s="58" t="s">
        <v>283</v>
      </c>
      <c r="F14" s="59">
        <f>'Sec C'!B13</f>
        <v>0</v>
      </c>
    </row>
    <row r="15" spans="1:6" ht="20.100000000000001" customHeight="1" x14ac:dyDescent="0.25">
      <c r="A15" s="62" t="s">
        <v>301</v>
      </c>
      <c r="B15" s="62" t="s">
        <v>297</v>
      </c>
      <c r="C15" s="62" t="s">
        <v>281</v>
      </c>
      <c r="D15" s="62" t="s">
        <v>302</v>
      </c>
      <c r="E15" s="62" t="s">
        <v>283</v>
      </c>
      <c r="F15" s="59">
        <f>'Sec C'!B21</f>
        <v>0</v>
      </c>
    </row>
    <row r="16" spans="1:6" ht="20.100000000000001" customHeight="1" x14ac:dyDescent="0.25">
      <c r="A16" s="87" t="s">
        <v>303</v>
      </c>
      <c r="B16" s="88" t="s">
        <v>297</v>
      </c>
      <c r="C16" s="88" t="s">
        <v>281</v>
      </c>
      <c r="D16" s="88" t="s">
        <v>304</v>
      </c>
      <c r="E16" s="88" t="s">
        <v>283</v>
      </c>
      <c r="F16" s="89">
        <f>'Sec C'!B29</f>
        <v>0</v>
      </c>
    </row>
    <row r="17" spans="1:6" ht="20.100000000000001" customHeight="1" x14ac:dyDescent="0.25">
      <c r="A17" s="62" t="s">
        <v>305</v>
      </c>
      <c r="B17" s="90" t="s">
        <v>297</v>
      </c>
      <c r="C17" s="91"/>
      <c r="D17" s="91"/>
      <c r="E17" s="91"/>
      <c r="F17" s="92"/>
    </row>
    <row r="18" spans="1:6" ht="20.100000000000001" customHeight="1" x14ac:dyDescent="0.25">
      <c r="A18" s="58" t="s">
        <v>306</v>
      </c>
      <c r="B18" s="93" t="s">
        <v>297</v>
      </c>
      <c r="C18" s="94"/>
      <c r="D18" s="94"/>
      <c r="E18" s="94"/>
      <c r="F18" s="95"/>
    </row>
    <row r="19" spans="1:6" ht="20.100000000000001" customHeight="1" x14ac:dyDescent="0.25">
      <c r="A19" s="62" t="s">
        <v>307</v>
      </c>
      <c r="B19" s="96" t="s">
        <v>297</v>
      </c>
      <c r="C19" s="97"/>
      <c r="D19" s="97"/>
      <c r="E19" s="97"/>
      <c r="F19" s="98"/>
    </row>
    <row r="20" spans="1:6" ht="20.100000000000001" customHeight="1" x14ac:dyDescent="0.25">
      <c r="A20" s="58" t="s">
        <v>308</v>
      </c>
      <c r="B20" s="58" t="s">
        <v>297</v>
      </c>
      <c r="C20" s="58" t="s">
        <v>281</v>
      </c>
      <c r="D20" s="58" t="s">
        <v>309</v>
      </c>
      <c r="E20" s="58" t="s">
        <v>283</v>
      </c>
      <c r="F20" s="59">
        <f>'Sec C'!B58</f>
        <v>0</v>
      </c>
    </row>
    <row r="21" spans="1:6" ht="20.100000000000001" customHeight="1" x14ac:dyDescent="0.25">
      <c r="A21" s="87" t="s">
        <v>310</v>
      </c>
      <c r="B21" s="88" t="s">
        <v>297</v>
      </c>
      <c r="C21" s="88" t="s">
        <v>281</v>
      </c>
      <c r="D21" s="88" t="s">
        <v>311</v>
      </c>
      <c r="E21" s="88" t="s">
        <v>283</v>
      </c>
      <c r="F21" s="89">
        <f>'Sec C'!B65</f>
        <v>0</v>
      </c>
    </row>
    <row r="22" spans="1:6" ht="25.5" x14ac:dyDescent="0.25">
      <c r="A22" s="68" t="s">
        <v>87</v>
      </c>
      <c r="B22" s="69"/>
      <c r="C22" s="69"/>
      <c r="D22" s="69"/>
      <c r="E22" s="71"/>
      <c r="F22" s="72"/>
    </row>
    <row r="23" spans="1:6" ht="20.100000000000001" customHeight="1" x14ac:dyDescent="0.25">
      <c r="A23" s="56" t="s">
        <v>312</v>
      </c>
      <c r="B23" s="56" t="s">
        <v>313</v>
      </c>
      <c r="C23" s="56" t="s">
        <v>314</v>
      </c>
      <c r="D23" s="56" t="s">
        <v>315</v>
      </c>
      <c r="E23" s="56" t="s">
        <v>316</v>
      </c>
      <c r="F23" s="57">
        <f>'Sec D'!B5</f>
        <v>0</v>
      </c>
    </row>
    <row r="24" spans="1:6" ht="20.100000000000001" customHeight="1" x14ac:dyDescent="0.25">
      <c r="A24" s="58" t="s">
        <v>312</v>
      </c>
      <c r="B24" s="58" t="s">
        <v>313</v>
      </c>
      <c r="C24" s="58" t="s">
        <v>314</v>
      </c>
      <c r="D24" s="58" t="s">
        <v>315</v>
      </c>
      <c r="E24" s="58" t="s">
        <v>317</v>
      </c>
      <c r="F24" s="59">
        <f>'Sec D'!B6</f>
        <v>0</v>
      </c>
    </row>
    <row r="25" spans="1:6" ht="20.100000000000001" customHeight="1" x14ac:dyDescent="0.25">
      <c r="A25" s="62" t="s">
        <v>312</v>
      </c>
      <c r="B25" s="62" t="s">
        <v>313</v>
      </c>
      <c r="C25" s="62" t="s">
        <v>314</v>
      </c>
      <c r="D25" s="62" t="s">
        <v>315</v>
      </c>
      <c r="E25" s="62" t="s">
        <v>318</v>
      </c>
      <c r="F25" s="59">
        <f>'Sec D'!B7</f>
        <v>0</v>
      </c>
    </row>
    <row r="26" spans="1:6" ht="20.100000000000001" customHeight="1" x14ac:dyDescent="0.25">
      <c r="A26" s="58" t="s">
        <v>312</v>
      </c>
      <c r="B26" s="58" t="s">
        <v>313</v>
      </c>
      <c r="C26" s="58" t="s">
        <v>314</v>
      </c>
      <c r="D26" s="58" t="s">
        <v>315</v>
      </c>
      <c r="E26" s="58" t="s">
        <v>319</v>
      </c>
      <c r="F26" s="59">
        <f>'Sec D'!B8</f>
        <v>0</v>
      </c>
    </row>
    <row r="27" spans="1:6" ht="20.100000000000001" customHeight="1" x14ac:dyDescent="0.25">
      <c r="A27" s="62" t="s">
        <v>312</v>
      </c>
      <c r="B27" s="62" t="s">
        <v>313</v>
      </c>
      <c r="C27" s="62" t="s">
        <v>314</v>
      </c>
      <c r="D27" s="62" t="s">
        <v>315</v>
      </c>
      <c r="E27" s="62" t="s">
        <v>320</v>
      </c>
      <c r="F27" s="59">
        <f>'Sec D'!B9</f>
        <v>0</v>
      </c>
    </row>
    <row r="28" spans="1:6" ht="20.100000000000001" customHeight="1" x14ac:dyDescent="0.25">
      <c r="A28" s="58" t="s">
        <v>312</v>
      </c>
      <c r="B28" s="58" t="s">
        <v>313</v>
      </c>
      <c r="C28" s="58" t="s">
        <v>314</v>
      </c>
      <c r="D28" s="58" t="s">
        <v>315</v>
      </c>
      <c r="E28" s="58" t="s">
        <v>321</v>
      </c>
      <c r="F28" s="59">
        <f>'Sec D'!B10</f>
        <v>0</v>
      </c>
    </row>
    <row r="29" spans="1:6" ht="20.100000000000001" customHeight="1" x14ac:dyDescent="0.25">
      <c r="A29" s="62" t="s">
        <v>312</v>
      </c>
      <c r="B29" s="62" t="s">
        <v>313</v>
      </c>
      <c r="C29" s="62" t="s">
        <v>314</v>
      </c>
      <c r="D29" s="62" t="s">
        <v>315</v>
      </c>
      <c r="E29" s="62" t="s">
        <v>322</v>
      </c>
      <c r="F29" s="59">
        <f>'Sec D'!B11</f>
        <v>0</v>
      </c>
    </row>
    <row r="30" spans="1:6" ht="20.100000000000001" customHeight="1" x14ac:dyDescent="0.25">
      <c r="A30" s="58" t="s">
        <v>312</v>
      </c>
      <c r="B30" s="58" t="s">
        <v>313</v>
      </c>
      <c r="C30" s="58" t="s">
        <v>314</v>
      </c>
      <c r="D30" s="58" t="s">
        <v>315</v>
      </c>
      <c r="E30" s="58" t="s">
        <v>323</v>
      </c>
      <c r="F30" s="59">
        <f>'Sec D'!B12</f>
        <v>0</v>
      </c>
    </row>
    <row r="31" spans="1:6" ht="20.100000000000001" customHeight="1" x14ac:dyDescent="0.25">
      <c r="A31" s="62" t="s">
        <v>312</v>
      </c>
      <c r="B31" s="62" t="s">
        <v>313</v>
      </c>
      <c r="C31" s="62" t="s">
        <v>314</v>
      </c>
      <c r="D31" s="62" t="s">
        <v>315</v>
      </c>
      <c r="E31" s="62" t="s">
        <v>324</v>
      </c>
      <c r="F31" s="59">
        <f>'Sec D'!B13</f>
        <v>0</v>
      </c>
    </row>
    <row r="32" spans="1:6" ht="20.100000000000001" customHeight="1" x14ac:dyDescent="0.25">
      <c r="A32" s="58" t="s">
        <v>325</v>
      </c>
      <c r="B32" s="58" t="s">
        <v>313</v>
      </c>
      <c r="C32" s="58" t="s">
        <v>314</v>
      </c>
      <c r="D32" s="58" t="s">
        <v>326</v>
      </c>
      <c r="E32" s="58" t="s">
        <v>316</v>
      </c>
      <c r="F32" s="59">
        <f>'Sec D'!B17</f>
        <v>0</v>
      </c>
    </row>
    <row r="33" spans="1:6" ht="20.100000000000001" customHeight="1" x14ac:dyDescent="0.25">
      <c r="A33" s="62" t="s">
        <v>325</v>
      </c>
      <c r="B33" s="62" t="s">
        <v>313</v>
      </c>
      <c r="C33" s="62" t="s">
        <v>314</v>
      </c>
      <c r="D33" s="62" t="s">
        <v>326</v>
      </c>
      <c r="E33" s="62" t="s">
        <v>317</v>
      </c>
      <c r="F33" s="59">
        <f>'Sec D'!B18</f>
        <v>0</v>
      </c>
    </row>
    <row r="34" spans="1:6" ht="20.100000000000001" customHeight="1" x14ac:dyDescent="0.25">
      <c r="A34" s="58" t="s">
        <v>325</v>
      </c>
      <c r="B34" s="58" t="s">
        <v>313</v>
      </c>
      <c r="C34" s="58" t="s">
        <v>314</v>
      </c>
      <c r="D34" s="58" t="s">
        <v>326</v>
      </c>
      <c r="E34" s="58" t="s">
        <v>318</v>
      </c>
      <c r="F34" s="59">
        <f>'Sec D'!B19</f>
        <v>0</v>
      </c>
    </row>
    <row r="35" spans="1:6" ht="20.100000000000001" customHeight="1" x14ac:dyDescent="0.25">
      <c r="A35" s="62" t="s">
        <v>325</v>
      </c>
      <c r="B35" s="62" t="s">
        <v>313</v>
      </c>
      <c r="C35" s="62" t="s">
        <v>314</v>
      </c>
      <c r="D35" s="62" t="s">
        <v>326</v>
      </c>
      <c r="E35" s="62" t="s">
        <v>319</v>
      </c>
      <c r="F35" s="59">
        <f>'Sec D'!B20</f>
        <v>0</v>
      </c>
    </row>
    <row r="36" spans="1:6" ht="20.100000000000001" customHeight="1" x14ac:dyDescent="0.25">
      <c r="A36" s="58" t="s">
        <v>325</v>
      </c>
      <c r="B36" s="58" t="s">
        <v>313</v>
      </c>
      <c r="C36" s="58" t="s">
        <v>314</v>
      </c>
      <c r="D36" s="58" t="s">
        <v>326</v>
      </c>
      <c r="E36" s="58" t="s">
        <v>320</v>
      </c>
      <c r="F36" s="59">
        <f>'Sec D'!B21</f>
        <v>0</v>
      </c>
    </row>
    <row r="37" spans="1:6" ht="20.100000000000001" customHeight="1" x14ac:dyDescent="0.25">
      <c r="A37" s="62" t="s">
        <v>325</v>
      </c>
      <c r="B37" s="62" t="s">
        <v>313</v>
      </c>
      <c r="C37" s="62" t="s">
        <v>314</v>
      </c>
      <c r="D37" s="62" t="s">
        <v>326</v>
      </c>
      <c r="E37" s="62" t="s">
        <v>321</v>
      </c>
      <c r="F37" s="59">
        <f>'Sec D'!B22</f>
        <v>0</v>
      </c>
    </row>
    <row r="38" spans="1:6" ht="20.100000000000001" customHeight="1" x14ac:dyDescent="0.25">
      <c r="A38" s="58" t="s">
        <v>325</v>
      </c>
      <c r="B38" s="58" t="s">
        <v>313</v>
      </c>
      <c r="C38" s="58" t="s">
        <v>314</v>
      </c>
      <c r="D38" s="58" t="s">
        <v>326</v>
      </c>
      <c r="E38" s="58" t="s">
        <v>322</v>
      </c>
      <c r="F38" s="59">
        <f>'Sec D'!B23</f>
        <v>0</v>
      </c>
    </row>
    <row r="39" spans="1:6" ht="20.100000000000001" customHeight="1" x14ac:dyDescent="0.25">
      <c r="A39" s="62" t="s">
        <v>325</v>
      </c>
      <c r="B39" s="62" t="s">
        <v>313</v>
      </c>
      <c r="C39" s="62" t="s">
        <v>314</v>
      </c>
      <c r="D39" s="62" t="s">
        <v>326</v>
      </c>
      <c r="E39" s="62" t="s">
        <v>327</v>
      </c>
      <c r="F39" s="59">
        <f>'Sec D'!B24</f>
        <v>0</v>
      </c>
    </row>
    <row r="40" spans="1:6" ht="20.100000000000001" customHeight="1" x14ac:dyDescent="0.25">
      <c r="A40" s="58" t="s">
        <v>325</v>
      </c>
      <c r="B40" s="58" t="s">
        <v>313</v>
      </c>
      <c r="C40" s="58" t="s">
        <v>314</v>
      </c>
      <c r="D40" s="58" t="s">
        <v>326</v>
      </c>
      <c r="E40" s="58" t="s">
        <v>323</v>
      </c>
      <c r="F40" s="59">
        <f>'Sec D'!B25</f>
        <v>0</v>
      </c>
    </row>
    <row r="41" spans="1:6" ht="20.100000000000001" customHeight="1" x14ac:dyDescent="0.25">
      <c r="A41" s="62" t="s">
        <v>325</v>
      </c>
      <c r="B41" s="62" t="s">
        <v>313</v>
      </c>
      <c r="C41" s="62" t="s">
        <v>314</v>
      </c>
      <c r="D41" s="62" t="s">
        <v>326</v>
      </c>
      <c r="E41" s="62" t="s">
        <v>328</v>
      </c>
      <c r="F41" s="59">
        <f>'Sec D'!B26</f>
        <v>0</v>
      </c>
    </row>
    <row r="42" spans="1:6" ht="20.100000000000001" customHeight="1" x14ac:dyDescent="0.25">
      <c r="A42" s="58" t="s">
        <v>325</v>
      </c>
      <c r="B42" s="58" t="s">
        <v>313</v>
      </c>
      <c r="C42" s="58" t="s">
        <v>314</v>
      </c>
      <c r="D42" s="58" t="s">
        <v>326</v>
      </c>
      <c r="E42" s="58" t="s">
        <v>324</v>
      </c>
      <c r="F42" s="59">
        <f>'Sec D'!B27</f>
        <v>0</v>
      </c>
    </row>
    <row r="43" spans="1:6" ht="20.100000000000001" customHeight="1" x14ac:dyDescent="0.25">
      <c r="A43" s="62" t="s">
        <v>329</v>
      </c>
      <c r="B43" s="62" t="s">
        <v>313</v>
      </c>
      <c r="C43" s="62" t="s">
        <v>314</v>
      </c>
      <c r="D43" s="62" t="s">
        <v>330</v>
      </c>
      <c r="E43" s="62" t="s">
        <v>316</v>
      </c>
      <c r="F43" s="59">
        <f>'Sec D'!B31</f>
        <v>0</v>
      </c>
    </row>
    <row r="44" spans="1:6" ht="20.100000000000001" customHeight="1" x14ac:dyDescent="0.25">
      <c r="A44" s="58" t="s">
        <v>329</v>
      </c>
      <c r="B44" s="58" t="s">
        <v>313</v>
      </c>
      <c r="C44" s="58" t="s">
        <v>314</v>
      </c>
      <c r="D44" s="58" t="s">
        <v>330</v>
      </c>
      <c r="E44" s="58" t="s">
        <v>317</v>
      </c>
      <c r="F44" s="59">
        <f>'Sec D'!B32</f>
        <v>0</v>
      </c>
    </row>
    <row r="45" spans="1:6" ht="20.100000000000001" customHeight="1" x14ac:dyDescent="0.25">
      <c r="A45" s="62" t="s">
        <v>329</v>
      </c>
      <c r="B45" s="62" t="s">
        <v>313</v>
      </c>
      <c r="C45" s="62" t="s">
        <v>314</v>
      </c>
      <c r="D45" s="62" t="s">
        <v>330</v>
      </c>
      <c r="E45" s="62" t="s">
        <v>318</v>
      </c>
      <c r="F45" s="59">
        <f>'Sec D'!B33</f>
        <v>0</v>
      </c>
    </row>
    <row r="46" spans="1:6" ht="20.100000000000001" customHeight="1" x14ac:dyDescent="0.25">
      <c r="A46" s="58" t="s">
        <v>329</v>
      </c>
      <c r="B46" s="58" t="s">
        <v>313</v>
      </c>
      <c r="C46" s="58" t="s">
        <v>314</v>
      </c>
      <c r="D46" s="58" t="s">
        <v>330</v>
      </c>
      <c r="E46" s="58" t="s">
        <v>319</v>
      </c>
      <c r="F46" s="59">
        <f>'Sec D'!B34</f>
        <v>0</v>
      </c>
    </row>
    <row r="47" spans="1:6" ht="20.100000000000001" customHeight="1" x14ac:dyDescent="0.25">
      <c r="A47" s="62" t="s">
        <v>329</v>
      </c>
      <c r="B47" s="62" t="s">
        <v>313</v>
      </c>
      <c r="C47" s="62" t="s">
        <v>314</v>
      </c>
      <c r="D47" s="62" t="s">
        <v>330</v>
      </c>
      <c r="E47" s="62" t="s">
        <v>320</v>
      </c>
      <c r="F47" s="59">
        <f>'Sec D'!B35</f>
        <v>0</v>
      </c>
    </row>
    <row r="48" spans="1:6" ht="20.100000000000001" customHeight="1" x14ac:dyDescent="0.25">
      <c r="A48" s="58" t="s">
        <v>329</v>
      </c>
      <c r="B48" s="58" t="s">
        <v>313</v>
      </c>
      <c r="C48" s="58" t="s">
        <v>314</v>
      </c>
      <c r="D48" s="58" t="s">
        <v>330</v>
      </c>
      <c r="E48" s="58" t="s">
        <v>321</v>
      </c>
      <c r="F48" s="59">
        <f>'Sec D'!B36</f>
        <v>0</v>
      </c>
    </row>
    <row r="49" spans="1:6" ht="20.100000000000001" customHeight="1" x14ac:dyDescent="0.25">
      <c r="A49" s="62" t="s">
        <v>329</v>
      </c>
      <c r="B49" s="62" t="s">
        <v>313</v>
      </c>
      <c r="C49" s="62" t="s">
        <v>314</v>
      </c>
      <c r="D49" s="62" t="s">
        <v>330</v>
      </c>
      <c r="E49" s="62" t="s">
        <v>322</v>
      </c>
      <c r="F49" s="59">
        <f>'Sec D'!B37</f>
        <v>0</v>
      </c>
    </row>
    <row r="50" spans="1:6" ht="20.100000000000001" customHeight="1" x14ac:dyDescent="0.25">
      <c r="A50" s="58" t="s">
        <v>329</v>
      </c>
      <c r="B50" s="58" t="s">
        <v>313</v>
      </c>
      <c r="C50" s="58" t="s">
        <v>314</v>
      </c>
      <c r="D50" s="58" t="s">
        <v>330</v>
      </c>
      <c r="E50" s="58" t="s">
        <v>327</v>
      </c>
      <c r="F50" s="59">
        <f>'Sec D'!B38</f>
        <v>0</v>
      </c>
    </row>
    <row r="51" spans="1:6" ht="20.100000000000001" customHeight="1" x14ac:dyDescent="0.25">
      <c r="A51" s="62" t="s">
        <v>329</v>
      </c>
      <c r="B51" s="62" t="s">
        <v>313</v>
      </c>
      <c r="C51" s="62" t="s">
        <v>314</v>
      </c>
      <c r="D51" s="62" t="s">
        <v>330</v>
      </c>
      <c r="E51" s="62" t="s">
        <v>323</v>
      </c>
      <c r="F51" s="59">
        <f>'Sec D'!B39</f>
        <v>0</v>
      </c>
    </row>
    <row r="52" spans="1:6" ht="20.100000000000001" customHeight="1" x14ac:dyDescent="0.25">
      <c r="A52" s="58" t="s">
        <v>329</v>
      </c>
      <c r="B52" s="58" t="s">
        <v>313</v>
      </c>
      <c r="C52" s="58" t="s">
        <v>314</v>
      </c>
      <c r="D52" s="58" t="s">
        <v>330</v>
      </c>
      <c r="E52" s="58" t="s">
        <v>328</v>
      </c>
      <c r="F52" s="59">
        <f>'Sec D'!B40</f>
        <v>0</v>
      </c>
    </row>
    <row r="53" spans="1:6" ht="20.100000000000001" customHeight="1" x14ac:dyDescent="0.25">
      <c r="A53" s="62" t="s">
        <v>329</v>
      </c>
      <c r="B53" s="62" t="s">
        <v>313</v>
      </c>
      <c r="C53" s="62" t="s">
        <v>314</v>
      </c>
      <c r="D53" s="62" t="s">
        <v>330</v>
      </c>
      <c r="E53" s="62" t="s">
        <v>324</v>
      </c>
      <c r="F53" s="59">
        <f>'Sec D'!B41</f>
        <v>0</v>
      </c>
    </row>
    <row r="54" spans="1:6" ht="20.100000000000001" customHeight="1" x14ac:dyDescent="0.25">
      <c r="A54" s="58" t="s">
        <v>331</v>
      </c>
      <c r="B54" s="58" t="s">
        <v>313</v>
      </c>
      <c r="C54" s="58" t="s">
        <v>314</v>
      </c>
      <c r="D54" s="58" t="s">
        <v>332</v>
      </c>
      <c r="E54" s="58" t="s">
        <v>316</v>
      </c>
      <c r="F54" s="59">
        <f>'Sec D'!B45</f>
        <v>0</v>
      </c>
    </row>
    <row r="55" spans="1:6" ht="20.100000000000001" customHeight="1" x14ac:dyDescent="0.25">
      <c r="A55" s="62" t="s">
        <v>331</v>
      </c>
      <c r="B55" s="62">
        <f>Summary!F78</f>
        <v>0</v>
      </c>
      <c r="C55" s="62" t="s">
        <v>314</v>
      </c>
      <c r="D55" s="62" t="s">
        <v>332</v>
      </c>
      <c r="E55" s="62" t="s">
        <v>317</v>
      </c>
      <c r="F55" s="59">
        <f>'Sec D'!B46</f>
        <v>0</v>
      </c>
    </row>
    <row r="56" spans="1:6" ht="20.100000000000001" customHeight="1" x14ac:dyDescent="0.25">
      <c r="A56" s="58" t="s">
        <v>331</v>
      </c>
      <c r="B56" s="58" t="s">
        <v>313</v>
      </c>
      <c r="C56" s="58" t="s">
        <v>314</v>
      </c>
      <c r="D56" s="58" t="s">
        <v>332</v>
      </c>
      <c r="E56" s="58" t="s">
        <v>318</v>
      </c>
      <c r="F56" s="59">
        <f>'Sec D'!B47</f>
        <v>0</v>
      </c>
    </row>
    <row r="57" spans="1:6" ht="20.100000000000001" customHeight="1" x14ac:dyDescent="0.25">
      <c r="A57" s="62" t="s">
        <v>331</v>
      </c>
      <c r="B57" s="62" t="s">
        <v>313</v>
      </c>
      <c r="C57" s="62" t="s">
        <v>314</v>
      </c>
      <c r="D57" s="62" t="s">
        <v>332</v>
      </c>
      <c r="E57" s="62" t="s">
        <v>319</v>
      </c>
      <c r="F57" s="59">
        <f>'Sec D'!B48</f>
        <v>0</v>
      </c>
    </row>
    <row r="58" spans="1:6" ht="20.100000000000001" customHeight="1" x14ac:dyDescent="0.25">
      <c r="A58" s="58" t="s">
        <v>331</v>
      </c>
      <c r="B58" s="58" t="s">
        <v>313</v>
      </c>
      <c r="C58" s="58" t="s">
        <v>314</v>
      </c>
      <c r="D58" s="58" t="s">
        <v>332</v>
      </c>
      <c r="E58" s="58" t="s">
        <v>320</v>
      </c>
      <c r="F58" s="59">
        <f>'Sec D'!B49</f>
        <v>0</v>
      </c>
    </row>
    <row r="59" spans="1:6" ht="20.100000000000001" customHeight="1" x14ac:dyDescent="0.25">
      <c r="A59" s="62" t="s">
        <v>331</v>
      </c>
      <c r="B59" s="62" t="s">
        <v>313</v>
      </c>
      <c r="C59" s="62" t="s">
        <v>314</v>
      </c>
      <c r="D59" s="62" t="s">
        <v>332</v>
      </c>
      <c r="E59" s="62" t="s">
        <v>321</v>
      </c>
      <c r="F59" s="59">
        <f>'Sec D'!B50</f>
        <v>0</v>
      </c>
    </row>
    <row r="60" spans="1:6" ht="20.100000000000001" customHeight="1" x14ac:dyDescent="0.25">
      <c r="A60" s="58" t="s">
        <v>331</v>
      </c>
      <c r="B60" s="58" t="s">
        <v>313</v>
      </c>
      <c r="C60" s="58" t="s">
        <v>314</v>
      </c>
      <c r="D60" s="58" t="s">
        <v>332</v>
      </c>
      <c r="E60" s="58" t="s">
        <v>322</v>
      </c>
      <c r="F60" s="59">
        <f>'Sec D'!B51</f>
        <v>0</v>
      </c>
    </row>
    <row r="61" spans="1:6" ht="20.100000000000001" customHeight="1" x14ac:dyDescent="0.25">
      <c r="A61" s="62" t="s">
        <v>331</v>
      </c>
      <c r="B61" s="62" t="s">
        <v>313</v>
      </c>
      <c r="C61" s="62" t="s">
        <v>314</v>
      </c>
      <c r="D61" s="62" t="s">
        <v>332</v>
      </c>
      <c r="E61" s="62" t="s">
        <v>327</v>
      </c>
      <c r="F61" s="59">
        <f>'Sec D'!B52</f>
        <v>0</v>
      </c>
    </row>
    <row r="62" spans="1:6" ht="20.100000000000001" customHeight="1" x14ac:dyDescent="0.25">
      <c r="A62" s="58" t="s">
        <v>331</v>
      </c>
      <c r="B62" s="58" t="s">
        <v>313</v>
      </c>
      <c r="C62" s="58" t="s">
        <v>314</v>
      </c>
      <c r="D62" s="58" t="s">
        <v>332</v>
      </c>
      <c r="E62" s="58" t="s">
        <v>323</v>
      </c>
      <c r="F62" s="59">
        <f>'Sec D'!B53</f>
        <v>0</v>
      </c>
    </row>
    <row r="63" spans="1:6" ht="20.100000000000001" customHeight="1" x14ac:dyDescent="0.25">
      <c r="A63" s="62" t="s">
        <v>331</v>
      </c>
      <c r="B63" s="62" t="s">
        <v>313</v>
      </c>
      <c r="C63" s="62" t="s">
        <v>314</v>
      </c>
      <c r="D63" s="62" t="s">
        <v>332</v>
      </c>
      <c r="E63" s="62" t="s">
        <v>328</v>
      </c>
      <c r="F63" s="59">
        <f>'Sec D'!B54</f>
        <v>0</v>
      </c>
    </row>
    <row r="64" spans="1:6" ht="20.100000000000001" customHeight="1" x14ac:dyDescent="0.25">
      <c r="A64" s="58" t="s">
        <v>331</v>
      </c>
      <c r="B64" s="58" t="s">
        <v>313</v>
      </c>
      <c r="C64" s="58" t="s">
        <v>314</v>
      </c>
      <c r="D64" s="58" t="s">
        <v>332</v>
      </c>
      <c r="E64" s="58" t="s">
        <v>324</v>
      </c>
      <c r="F64" s="59">
        <f>'Sec D'!B55</f>
        <v>0</v>
      </c>
    </row>
    <row r="65" spans="1:6" ht="20.100000000000001" customHeight="1" x14ac:dyDescent="0.25">
      <c r="A65" s="60" t="s">
        <v>333</v>
      </c>
      <c r="B65" s="60" t="s">
        <v>313</v>
      </c>
      <c r="C65" s="60" t="s">
        <v>281</v>
      </c>
      <c r="D65" s="60" t="s">
        <v>334</v>
      </c>
      <c r="E65" s="60" t="s">
        <v>283</v>
      </c>
      <c r="F65" s="61">
        <f>'Sec D'!B58</f>
        <v>0</v>
      </c>
    </row>
    <row r="66" spans="1:6" ht="20.100000000000001" customHeight="1" x14ac:dyDescent="0.25">
      <c r="A66" s="82" t="s">
        <v>110</v>
      </c>
      <c r="B66" s="82"/>
      <c r="C66" s="82"/>
      <c r="D66" s="82"/>
      <c r="E66" s="82"/>
      <c r="F66" s="82"/>
    </row>
    <row r="67" spans="1:6" x14ac:dyDescent="0.25">
      <c r="A67" s="56" t="s">
        <v>335</v>
      </c>
      <c r="B67" s="56" t="s">
        <v>336</v>
      </c>
      <c r="C67" s="56" t="s">
        <v>281</v>
      </c>
      <c r="D67" s="56" t="s">
        <v>337</v>
      </c>
      <c r="E67" s="56" t="s">
        <v>283</v>
      </c>
      <c r="F67" s="57">
        <f>'Sec E'!B4</f>
        <v>0</v>
      </c>
    </row>
    <row r="68" spans="1:6" ht="20.100000000000001" customHeight="1" x14ac:dyDescent="0.25">
      <c r="A68" s="58" t="s">
        <v>338</v>
      </c>
      <c r="B68" s="58" t="s">
        <v>336</v>
      </c>
      <c r="C68" s="58" t="s">
        <v>281</v>
      </c>
      <c r="D68" s="58" t="s">
        <v>339</v>
      </c>
      <c r="E68" s="58" t="s">
        <v>283</v>
      </c>
      <c r="F68" s="59">
        <f>'Sec E'!B11</f>
        <v>0</v>
      </c>
    </row>
    <row r="69" spans="1:6" ht="20.100000000000001" customHeight="1" x14ac:dyDescent="0.25">
      <c r="A69" s="62" t="s">
        <v>340</v>
      </c>
      <c r="B69" s="62" t="s">
        <v>336</v>
      </c>
      <c r="C69" s="62" t="s">
        <v>281</v>
      </c>
      <c r="D69" s="62" t="s">
        <v>341</v>
      </c>
      <c r="E69" s="62" t="s">
        <v>283</v>
      </c>
      <c r="F69" s="59">
        <f>'Sec E'!B19</f>
        <v>0</v>
      </c>
    </row>
    <row r="70" spans="1:6" ht="20.100000000000001" customHeight="1" x14ac:dyDescent="0.25">
      <c r="A70" s="58" t="s">
        <v>342</v>
      </c>
      <c r="B70" s="58" t="s">
        <v>336</v>
      </c>
      <c r="C70" s="58" t="s">
        <v>281</v>
      </c>
      <c r="D70" s="58" t="s">
        <v>343</v>
      </c>
      <c r="E70" s="58" t="s">
        <v>283</v>
      </c>
      <c r="F70" s="59">
        <f>'Sec E'!B27</f>
        <v>0</v>
      </c>
    </row>
    <row r="71" spans="1:6" ht="20.100000000000001" customHeight="1" x14ac:dyDescent="0.25">
      <c r="A71" s="62" t="s">
        <v>344</v>
      </c>
      <c r="B71" s="62" t="s">
        <v>336</v>
      </c>
      <c r="C71" s="62" t="s">
        <v>281</v>
      </c>
      <c r="D71" s="62" t="s">
        <v>345</v>
      </c>
      <c r="E71" s="62" t="s">
        <v>283</v>
      </c>
      <c r="F71" s="59">
        <f>'Sec E'!B35</f>
        <v>0</v>
      </c>
    </row>
    <row r="72" spans="1:6" ht="20.100000000000001" customHeight="1" x14ac:dyDescent="0.25">
      <c r="A72" s="63" t="s">
        <v>346</v>
      </c>
      <c r="B72" s="63" t="s">
        <v>336</v>
      </c>
      <c r="C72" s="63" t="s">
        <v>281</v>
      </c>
      <c r="D72" s="63" t="s">
        <v>347</v>
      </c>
      <c r="E72" s="63" t="s">
        <v>283</v>
      </c>
      <c r="F72" s="61">
        <f>'Sec E'!B43</f>
        <v>0</v>
      </c>
    </row>
    <row r="73" spans="1:6" ht="20.100000000000001" customHeight="1" x14ac:dyDescent="0.25">
      <c r="A73" s="82" t="s">
        <v>132</v>
      </c>
      <c r="B73" s="82"/>
      <c r="C73" s="82"/>
      <c r="D73" s="82"/>
      <c r="E73" s="82"/>
      <c r="F73" s="82"/>
    </row>
    <row r="74" spans="1:6" ht="20.100000000000001" customHeight="1" x14ac:dyDescent="0.25">
      <c r="A74" s="56" t="s">
        <v>348</v>
      </c>
      <c r="B74" s="56" t="s">
        <v>349</v>
      </c>
      <c r="C74" s="56" t="s">
        <v>281</v>
      </c>
      <c r="D74" s="56" t="s">
        <v>350</v>
      </c>
      <c r="E74" s="56" t="s">
        <v>283</v>
      </c>
      <c r="F74" s="57">
        <f>'Sec F'!B4</f>
        <v>0</v>
      </c>
    </row>
    <row r="75" spans="1:6" ht="20.100000000000001" customHeight="1" x14ac:dyDescent="0.25">
      <c r="A75" s="58" t="s">
        <v>351</v>
      </c>
      <c r="B75" s="58" t="s">
        <v>349</v>
      </c>
      <c r="C75" s="58" t="s">
        <v>281</v>
      </c>
      <c r="D75" s="58" t="s">
        <v>352</v>
      </c>
      <c r="E75" s="58" t="s">
        <v>283</v>
      </c>
      <c r="F75" s="59">
        <f>'Sec F'!B11</f>
        <v>0</v>
      </c>
    </row>
    <row r="76" spans="1:6" ht="20.100000000000001" customHeight="1" x14ac:dyDescent="0.25">
      <c r="A76" s="62" t="s">
        <v>353</v>
      </c>
      <c r="B76" s="62" t="s">
        <v>349</v>
      </c>
      <c r="C76" s="62" t="s">
        <v>281</v>
      </c>
      <c r="D76" s="62" t="s">
        <v>354</v>
      </c>
      <c r="E76" s="62" t="s">
        <v>283</v>
      </c>
      <c r="F76" s="59">
        <f>'Sec F'!B18</f>
        <v>0</v>
      </c>
    </row>
    <row r="77" spans="1:6" ht="20.100000000000001" customHeight="1" x14ac:dyDescent="0.25">
      <c r="A77" s="58" t="s">
        <v>355</v>
      </c>
      <c r="B77" s="58" t="s">
        <v>349</v>
      </c>
      <c r="C77" s="58" t="s">
        <v>281</v>
      </c>
      <c r="D77" s="58" t="s">
        <v>356</v>
      </c>
      <c r="E77" s="58" t="s">
        <v>283</v>
      </c>
      <c r="F77" s="59">
        <f>'Sec F'!B27</f>
        <v>0</v>
      </c>
    </row>
    <row r="78" spans="1:6" x14ac:dyDescent="0.25">
      <c r="A78" s="62" t="s">
        <v>357</v>
      </c>
      <c r="B78" s="62" t="s">
        <v>349</v>
      </c>
      <c r="C78" s="62" t="s">
        <v>281</v>
      </c>
      <c r="D78" s="62" t="s">
        <v>358</v>
      </c>
      <c r="E78" s="62" t="s">
        <v>283</v>
      </c>
      <c r="F78" s="59">
        <f>'Sec F'!B34</f>
        <v>0</v>
      </c>
    </row>
    <row r="79" spans="1:6" ht="20.100000000000001" customHeight="1" x14ac:dyDescent="0.25">
      <c r="A79" s="58" t="s">
        <v>359</v>
      </c>
      <c r="B79" s="58" t="s">
        <v>349</v>
      </c>
      <c r="C79" s="58" t="s">
        <v>281</v>
      </c>
      <c r="D79" s="58" t="s">
        <v>360</v>
      </c>
      <c r="E79" s="58" t="s">
        <v>283</v>
      </c>
      <c r="F79" s="59">
        <f>'Sec F'!B43</f>
        <v>0</v>
      </c>
    </row>
    <row r="80" spans="1:6" ht="20.100000000000001" customHeight="1" x14ac:dyDescent="0.25">
      <c r="A80" s="62" t="s">
        <v>361</v>
      </c>
      <c r="B80" s="62" t="s">
        <v>349</v>
      </c>
      <c r="C80" s="62" t="s">
        <v>314</v>
      </c>
      <c r="D80" s="62" t="s">
        <v>362</v>
      </c>
      <c r="E80" s="62" t="s">
        <v>363</v>
      </c>
      <c r="F80" s="59">
        <f>'Sec F'!B52</f>
        <v>0</v>
      </c>
    </row>
    <row r="81" spans="1:6" ht="20.100000000000001" customHeight="1" x14ac:dyDescent="0.25">
      <c r="A81" s="58" t="s">
        <v>361</v>
      </c>
      <c r="B81" s="58" t="s">
        <v>349</v>
      </c>
      <c r="C81" s="58" t="s">
        <v>314</v>
      </c>
      <c r="D81" s="58" t="s">
        <v>362</v>
      </c>
      <c r="E81" s="58" t="s">
        <v>364</v>
      </c>
      <c r="F81" s="59">
        <f>'Sec F'!B53</f>
        <v>0</v>
      </c>
    </row>
    <row r="82" spans="1:6" ht="20.100000000000001" customHeight="1" x14ac:dyDescent="0.25">
      <c r="A82" s="62" t="s">
        <v>361</v>
      </c>
      <c r="B82" s="62" t="s">
        <v>349</v>
      </c>
      <c r="C82" s="62" t="s">
        <v>314</v>
      </c>
      <c r="D82" s="62" t="s">
        <v>362</v>
      </c>
      <c r="E82" s="62" t="s">
        <v>365</v>
      </c>
      <c r="F82" s="59">
        <f>'Sec F'!B54</f>
        <v>0</v>
      </c>
    </row>
    <row r="83" spans="1:6" ht="20.100000000000001" customHeight="1" x14ac:dyDescent="0.25">
      <c r="A83" s="58" t="s">
        <v>361</v>
      </c>
      <c r="B83" s="58" t="s">
        <v>349</v>
      </c>
      <c r="C83" s="58" t="s">
        <v>314</v>
      </c>
      <c r="D83" s="58" t="s">
        <v>362</v>
      </c>
      <c r="E83" s="58" t="s">
        <v>366</v>
      </c>
      <c r="F83" s="59">
        <f>'Sec F'!B55</f>
        <v>0</v>
      </c>
    </row>
    <row r="84" spans="1:6" ht="20.100000000000001" customHeight="1" x14ac:dyDescent="0.25">
      <c r="A84" s="62" t="s">
        <v>361</v>
      </c>
      <c r="B84" s="62" t="s">
        <v>349</v>
      </c>
      <c r="C84" s="62" t="s">
        <v>314</v>
      </c>
      <c r="D84" s="62" t="s">
        <v>362</v>
      </c>
      <c r="E84" s="62" t="s">
        <v>367</v>
      </c>
      <c r="F84" s="59">
        <f>'Sec F'!B56</f>
        <v>0</v>
      </c>
    </row>
    <row r="85" spans="1:6" ht="20.100000000000001" customHeight="1" x14ac:dyDescent="0.25">
      <c r="A85" s="58" t="s">
        <v>361</v>
      </c>
      <c r="B85" s="58" t="s">
        <v>349</v>
      </c>
      <c r="C85" s="58" t="s">
        <v>314</v>
      </c>
      <c r="D85" s="58" t="s">
        <v>362</v>
      </c>
      <c r="E85" s="58" t="s">
        <v>368</v>
      </c>
      <c r="F85" s="59">
        <f>'Sec F'!B57</f>
        <v>0</v>
      </c>
    </row>
    <row r="86" spans="1:6" ht="20.100000000000001" customHeight="1" x14ac:dyDescent="0.25">
      <c r="A86" s="62" t="s">
        <v>361</v>
      </c>
      <c r="B86" s="62" t="s">
        <v>349</v>
      </c>
      <c r="C86" s="62" t="s">
        <v>314</v>
      </c>
      <c r="D86" s="62" t="s">
        <v>362</v>
      </c>
      <c r="E86" s="62" t="s">
        <v>369</v>
      </c>
      <c r="F86" s="59">
        <f>'Sec F'!B58</f>
        <v>0</v>
      </c>
    </row>
    <row r="87" spans="1:6" ht="20.100000000000001" customHeight="1" x14ac:dyDescent="0.25">
      <c r="A87" s="63" t="s">
        <v>361</v>
      </c>
      <c r="B87" s="63" t="s">
        <v>349</v>
      </c>
      <c r="C87" s="63" t="s">
        <v>314</v>
      </c>
      <c r="D87" s="63" t="s">
        <v>362</v>
      </c>
      <c r="E87" s="63" t="s">
        <v>370</v>
      </c>
      <c r="F87" s="61">
        <f>'Sec F'!B59</f>
        <v>0</v>
      </c>
    </row>
    <row r="88" spans="1:6" ht="20.100000000000001" customHeight="1" x14ac:dyDescent="0.25">
      <c r="A88" s="82" t="s">
        <v>164</v>
      </c>
      <c r="B88" s="82"/>
      <c r="C88" s="82"/>
      <c r="D88" s="82"/>
      <c r="E88" s="82"/>
      <c r="F88" s="82"/>
    </row>
    <row r="89" spans="1:6" ht="20.100000000000001" customHeight="1" x14ac:dyDescent="0.25">
      <c r="A89" s="56" t="s">
        <v>371</v>
      </c>
      <c r="B89" s="56" t="s">
        <v>372</v>
      </c>
      <c r="C89" s="56" t="s">
        <v>314</v>
      </c>
      <c r="D89" s="56" t="s">
        <v>373</v>
      </c>
      <c r="E89" s="56" t="s">
        <v>374</v>
      </c>
      <c r="F89" s="57">
        <f>'Sec G'!B5</f>
        <v>0</v>
      </c>
    </row>
    <row r="90" spans="1:6" ht="20.100000000000001" customHeight="1" x14ac:dyDescent="0.25">
      <c r="A90" s="58" t="s">
        <v>371</v>
      </c>
      <c r="B90" s="58" t="s">
        <v>372</v>
      </c>
      <c r="C90" s="58" t="s">
        <v>314</v>
      </c>
      <c r="D90" s="58" t="s">
        <v>373</v>
      </c>
      <c r="E90" s="58" t="s">
        <v>375</v>
      </c>
      <c r="F90" s="59">
        <f>'Sec G'!B6</f>
        <v>0</v>
      </c>
    </row>
    <row r="91" spans="1:6" ht="20.100000000000001" customHeight="1" x14ac:dyDescent="0.25">
      <c r="A91" s="62" t="s">
        <v>371</v>
      </c>
      <c r="B91" s="62" t="s">
        <v>372</v>
      </c>
      <c r="C91" s="62" t="s">
        <v>314</v>
      </c>
      <c r="D91" s="62" t="s">
        <v>373</v>
      </c>
      <c r="E91" s="62" t="s">
        <v>376</v>
      </c>
      <c r="F91" s="59">
        <f>'Sec G'!B7</f>
        <v>0</v>
      </c>
    </row>
    <row r="92" spans="1:6" ht="20.100000000000001" customHeight="1" x14ac:dyDescent="0.25">
      <c r="A92" s="58" t="s">
        <v>371</v>
      </c>
      <c r="B92" s="58" t="s">
        <v>372</v>
      </c>
      <c r="C92" s="58" t="s">
        <v>314</v>
      </c>
      <c r="D92" s="58" t="s">
        <v>373</v>
      </c>
      <c r="E92" s="58" t="s">
        <v>377</v>
      </c>
      <c r="F92" s="59">
        <f>'Sec G'!B8</f>
        <v>0</v>
      </c>
    </row>
    <row r="93" spans="1:6" ht="19.5" customHeight="1" x14ac:dyDescent="0.25">
      <c r="A93" s="62" t="s">
        <v>371</v>
      </c>
      <c r="B93" s="62" t="s">
        <v>372</v>
      </c>
      <c r="C93" s="62" t="s">
        <v>314</v>
      </c>
      <c r="D93" s="62" t="s">
        <v>373</v>
      </c>
      <c r="E93" s="62" t="s">
        <v>378</v>
      </c>
      <c r="F93" s="59">
        <f>'Sec G'!B9</f>
        <v>0</v>
      </c>
    </row>
    <row r="94" spans="1:6" ht="19.5" customHeight="1" x14ac:dyDescent="0.25">
      <c r="A94" s="58" t="s">
        <v>371</v>
      </c>
      <c r="B94" s="58" t="s">
        <v>372</v>
      </c>
      <c r="C94" s="58" t="s">
        <v>314</v>
      </c>
      <c r="D94" s="58" t="s">
        <v>373</v>
      </c>
      <c r="E94" s="58" t="s">
        <v>379</v>
      </c>
      <c r="F94" s="59">
        <f>'Sec G'!B10</f>
        <v>0</v>
      </c>
    </row>
    <row r="95" spans="1:6" ht="19.5" customHeight="1" x14ac:dyDescent="0.25">
      <c r="A95" s="62" t="s">
        <v>371</v>
      </c>
      <c r="B95" s="62" t="s">
        <v>372</v>
      </c>
      <c r="C95" s="62" t="s">
        <v>314</v>
      </c>
      <c r="D95" s="62" t="s">
        <v>373</v>
      </c>
      <c r="E95" s="62" t="s">
        <v>370</v>
      </c>
      <c r="F95" s="59">
        <f>'Sec G'!B11</f>
        <v>0</v>
      </c>
    </row>
    <row r="96" spans="1:6" ht="19.5" customHeight="1" x14ac:dyDescent="0.25">
      <c r="A96" s="58" t="s">
        <v>380</v>
      </c>
      <c r="B96" s="58" t="s">
        <v>372</v>
      </c>
      <c r="C96" s="58" t="s">
        <v>281</v>
      </c>
      <c r="D96" s="58" t="s">
        <v>381</v>
      </c>
      <c r="E96" s="58" t="s">
        <v>283</v>
      </c>
      <c r="F96" s="59">
        <f>'Sec G'!B14</f>
        <v>0</v>
      </c>
    </row>
    <row r="97" spans="1:6" ht="19.5" customHeight="1" x14ac:dyDescent="0.25">
      <c r="A97" s="62" t="s">
        <v>382</v>
      </c>
      <c r="B97" s="62" t="s">
        <v>372</v>
      </c>
      <c r="C97" s="62" t="s">
        <v>281</v>
      </c>
      <c r="D97" s="62" t="s">
        <v>383</v>
      </c>
      <c r="E97" s="62" t="s">
        <v>283</v>
      </c>
      <c r="F97" s="59">
        <f>'Sec G'!B22</f>
        <v>0</v>
      </c>
    </row>
    <row r="98" spans="1:6" ht="19.5" customHeight="1" x14ac:dyDescent="0.25">
      <c r="A98" s="63" t="s">
        <v>384</v>
      </c>
      <c r="B98" s="63" t="s">
        <v>372</v>
      </c>
      <c r="C98" s="63" t="s">
        <v>281</v>
      </c>
      <c r="D98" s="63" t="s">
        <v>385</v>
      </c>
      <c r="E98" s="63" t="s">
        <v>283</v>
      </c>
      <c r="F98" s="61">
        <f>'Sec G'!B29</f>
        <v>0</v>
      </c>
    </row>
    <row r="99" spans="1:6" ht="19.5" customHeight="1" x14ac:dyDescent="0.25">
      <c r="A99" s="82" t="s">
        <v>183</v>
      </c>
      <c r="B99" s="82"/>
      <c r="C99" s="82"/>
      <c r="D99" s="82"/>
      <c r="E99" s="82"/>
      <c r="F99" s="82"/>
    </row>
    <row r="100" spans="1:6" ht="19.5" customHeight="1" x14ac:dyDescent="0.25">
      <c r="A100" s="56" t="s">
        <v>386</v>
      </c>
      <c r="B100" s="56" t="s">
        <v>387</v>
      </c>
      <c r="C100" s="56" t="s">
        <v>281</v>
      </c>
      <c r="D100" s="56" t="s">
        <v>388</v>
      </c>
      <c r="E100" s="56" t="s">
        <v>283</v>
      </c>
      <c r="F100" s="57">
        <f>'Sec H'!B4</f>
        <v>0</v>
      </c>
    </row>
    <row r="101" spans="1:6" ht="19.5" customHeight="1" x14ac:dyDescent="0.25">
      <c r="A101" s="58" t="s">
        <v>389</v>
      </c>
      <c r="B101" s="58" t="s">
        <v>387</v>
      </c>
      <c r="C101" s="58" t="s">
        <v>314</v>
      </c>
      <c r="D101" s="58" t="s">
        <v>390</v>
      </c>
      <c r="E101" s="58" t="s">
        <v>391</v>
      </c>
      <c r="F101" s="59">
        <f>'Sec H'!B12</f>
        <v>0</v>
      </c>
    </row>
    <row r="102" spans="1:6" ht="19.5" customHeight="1" x14ac:dyDescent="0.25">
      <c r="A102" s="62" t="s">
        <v>389</v>
      </c>
      <c r="B102" s="62" t="s">
        <v>387</v>
      </c>
      <c r="C102" s="62" t="s">
        <v>314</v>
      </c>
      <c r="D102" s="62" t="s">
        <v>390</v>
      </c>
      <c r="E102" s="62" t="s">
        <v>392</v>
      </c>
      <c r="F102" s="59">
        <f>'Sec H'!B13</f>
        <v>0</v>
      </c>
    </row>
    <row r="103" spans="1:6" ht="19.5" customHeight="1" x14ac:dyDescent="0.25">
      <c r="A103" s="58" t="s">
        <v>389</v>
      </c>
      <c r="B103" s="58" t="s">
        <v>387</v>
      </c>
      <c r="C103" s="58" t="s">
        <v>314</v>
      </c>
      <c r="D103" s="58" t="s">
        <v>390</v>
      </c>
      <c r="E103" s="58" t="s">
        <v>393</v>
      </c>
      <c r="F103" s="59">
        <f>'Sec H'!B14</f>
        <v>0</v>
      </c>
    </row>
    <row r="104" spans="1:6" ht="19.5" customHeight="1" x14ac:dyDescent="0.25">
      <c r="A104" s="62" t="s">
        <v>389</v>
      </c>
      <c r="B104" s="62" t="s">
        <v>387</v>
      </c>
      <c r="C104" s="62" t="s">
        <v>314</v>
      </c>
      <c r="D104" s="62" t="s">
        <v>390</v>
      </c>
      <c r="E104" s="62" t="s">
        <v>394</v>
      </c>
      <c r="F104" s="59">
        <f>'Sec H'!B15</f>
        <v>0</v>
      </c>
    </row>
    <row r="105" spans="1:6" ht="19.5" customHeight="1" x14ac:dyDescent="0.25">
      <c r="A105" s="58" t="s">
        <v>389</v>
      </c>
      <c r="B105" s="58" t="s">
        <v>387</v>
      </c>
      <c r="C105" s="58" t="s">
        <v>314</v>
      </c>
      <c r="D105" s="58" t="s">
        <v>390</v>
      </c>
      <c r="E105" s="58" t="s">
        <v>395</v>
      </c>
      <c r="F105" s="59">
        <f>'Sec H'!B16</f>
        <v>0</v>
      </c>
    </row>
    <row r="106" spans="1:6" ht="19.5" customHeight="1" x14ac:dyDescent="0.25">
      <c r="A106" s="62" t="s">
        <v>389</v>
      </c>
      <c r="B106" s="62" t="s">
        <v>387</v>
      </c>
      <c r="C106" s="62" t="s">
        <v>314</v>
      </c>
      <c r="D106" s="62" t="s">
        <v>390</v>
      </c>
      <c r="E106" s="62" t="s">
        <v>396</v>
      </c>
      <c r="F106" s="59">
        <f>'Sec H'!B17</f>
        <v>0</v>
      </c>
    </row>
    <row r="107" spans="1:6" ht="19.5" customHeight="1" x14ac:dyDescent="0.25">
      <c r="A107" s="58" t="s">
        <v>389</v>
      </c>
      <c r="B107" s="58" t="s">
        <v>387</v>
      </c>
      <c r="C107" s="58" t="s">
        <v>314</v>
      </c>
      <c r="D107" s="58" t="s">
        <v>390</v>
      </c>
      <c r="E107" s="58" t="s">
        <v>324</v>
      </c>
      <c r="F107" s="59">
        <f>'Sec H'!B18</f>
        <v>0</v>
      </c>
    </row>
    <row r="108" spans="1:6" ht="19.5" customHeight="1" x14ac:dyDescent="0.25">
      <c r="A108" s="62" t="s">
        <v>389</v>
      </c>
      <c r="B108" s="62" t="s">
        <v>387</v>
      </c>
      <c r="C108" s="62" t="s">
        <v>314</v>
      </c>
      <c r="D108" s="62" t="s">
        <v>390</v>
      </c>
      <c r="E108" s="62" t="s">
        <v>370</v>
      </c>
      <c r="F108" s="59">
        <f>'Sec H'!B19</f>
        <v>0</v>
      </c>
    </row>
    <row r="109" spans="1:6" ht="19.5" customHeight="1" x14ac:dyDescent="0.25">
      <c r="A109" s="58" t="s">
        <v>397</v>
      </c>
      <c r="B109" s="58" t="s">
        <v>387</v>
      </c>
      <c r="C109" s="58" t="s">
        <v>281</v>
      </c>
      <c r="D109" s="58" t="s">
        <v>398</v>
      </c>
      <c r="E109" s="58" t="s">
        <v>283</v>
      </c>
      <c r="F109" s="59">
        <f>'Sec H'!B22</f>
        <v>0</v>
      </c>
    </row>
    <row r="110" spans="1:6" ht="19.5" customHeight="1" x14ac:dyDescent="0.25">
      <c r="A110" s="62" t="s">
        <v>399</v>
      </c>
      <c r="B110" s="62" t="s">
        <v>387</v>
      </c>
      <c r="C110" s="62" t="s">
        <v>314</v>
      </c>
      <c r="D110" s="62" t="s">
        <v>400</v>
      </c>
      <c r="E110" s="62" t="s">
        <v>401</v>
      </c>
      <c r="F110" s="59">
        <f>'Sec H'!B31</f>
        <v>0</v>
      </c>
    </row>
    <row r="111" spans="1:6" ht="19.5" customHeight="1" x14ac:dyDescent="0.25">
      <c r="A111" s="58" t="s">
        <v>399</v>
      </c>
      <c r="B111" s="58" t="s">
        <v>387</v>
      </c>
      <c r="C111" s="58" t="s">
        <v>314</v>
      </c>
      <c r="D111" s="58" t="s">
        <v>400</v>
      </c>
      <c r="E111" s="58" t="s">
        <v>402</v>
      </c>
      <c r="F111" s="59">
        <f>'Sec H'!B32</f>
        <v>0</v>
      </c>
    </row>
    <row r="112" spans="1:6" ht="19.5" customHeight="1" x14ac:dyDescent="0.25">
      <c r="A112" s="62" t="s">
        <v>399</v>
      </c>
      <c r="B112" s="62" t="s">
        <v>387</v>
      </c>
      <c r="C112" s="62" t="s">
        <v>314</v>
      </c>
      <c r="D112" s="62" t="s">
        <v>400</v>
      </c>
      <c r="E112" s="62" t="s">
        <v>403</v>
      </c>
      <c r="F112" s="59">
        <f>'Sec H'!B33</f>
        <v>0</v>
      </c>
    </row>
    <row r="113" spans="1:6" ht="19.5" customHeight="1" x14ac:dyDescent="0.25">
      <c r="A113" s="58" t="s">
        <v>399</v>
      </c>
      <c r="B113" s="58" t="s">
        <v>387</v>
      </c>
      <c r="C113" s="58" t="s">
        <v>314</v>
      </c>
      <c r="D113" s="58" t="s">
        <v>400</v>
      </c>
      <c r="E113" s="58" t="s">
        <v>404</v>
      </c>
      <c r="F113" s="59">
        <f>'Sec H'!B34</f>
        <v>0</v>
      </c>
    </row>
    <row r="114" spans="1:6" ht="19.5" customHeight="1" x14ac:dyDescent="0.25">
      <c r="A114" s="62" t="s">
        <v>399</v>
      </c>
      <c r="B114" s="62" t="s">
        <v>387</v>
      </c>
      <c r="C114" s="62" t="s">
        <v>314</v>
      </c>
      <c r="D114" s="62" t="s">
        <v>400</v>
      </c>
      <c r="E114" s="62" t="s">
        <v>405</v>
      </c>
      <c r="F114" s="59">
        <f>'Sec H'!B35</f>
        <v>0</v>
      </c>
    </row>
    <row r="115" spans="1:6" ht="19.5" customHeight="1" x14ac:dyDescent="0.25">
      <c r="A115" s="58" t="s">
        <v>399</v>
      </c>
      <c r="B115" s="58" t="s">
        <v>387</v>
      </c>
      <c r="C115" s="58" t="s">
        <v>314</v>
      </c>
      <c r="D115" s="58" t="s">
        <v>400</v>
      </c>
      <c r="E115" s="58" t="s">
        <v>406</v>
      </c>
      <c r="F115" s="59">
        <f>'Sec H'!B36</f>
        <v>0</v>
      </c>
    </row>
    <row r="116" spans="1:6" ht="19.5" customHeight="1" x14ac:dyDescent="0.25">
      <c r="A116" s="62" t="s">
        <v>399</v>
      </c>
      <c r="B116" s="62" t="s">
        <v>387</v>
      </c>
      <c r="C116" s="62" t="s">
        <v>314</v>
      </c>
      <c r="D116" s="62" t="s">
        <v>400</v>
      </c>
      <c r="E116" s="62" t="s">
        <v>407</v>
      </c>
      <c r="F116" s="59">
        <f>'Sec H'!B37</f>
        <v>0</v>
      </c>
    </row>
    <row r="117" spans="1:6" ht="19.5" customHeight="1" x14ac:dyDescent="0.25">
      <c r="A117" s="58" t="s">
        <v>399</v>
      </c>
      <c r="B117" s="58" t="s">
        <v>387</v>
      </c>
      <c r="C117" s="58" t="s">
        <v>314</v>
      </c>
      <c r="D117" s="58" t="s">
        <v>400</v>
      </c>
      <c r="E117" s="58" t="s">
        <v>370</v>
      </c>
      <c r="F117" s="59">
        <f>'Sec H'!B38</f>
        <v>0</v>
      </c>
    </row>
    <row r="118" spans="1:6" ht="19.5" customHeight="1" x14ac:dyDescent="0.25">
      <c r="A118" s="60" t="s">
        <v>399</v>
      </c>
      <c r="B118" s="60" t="s">
        <v>387</v>
      </c>
      <c r="C118" s="60" t="s">
        <v>314</v>
      </c>
      <c r="D118" s="60" t="s">
        <v>400</v>
      </c>
      <c r="E118" s="60" t="s">
        <v>408</v>
      </c>
      <c r="F118" s="61">
        <f>'Sec H'!B39</f>
        <v>0</v>
      </c>
    </row>
    <row r="119" spans="1:6" ht="19.5" customHeight="1" x14ac:dyDescent="0.25">
      <c r="A119" s="82" t="s">
        <v>208</v>
      </c>
      <c r="B119" s="82"/>
      <c r="C119" s="82"/>
      <c r="D119" s="82"/>
      <c r="E119" s="82"/>
      <c r="F119" s="82"/>
    </row>
    <row r="120" spans="1:6" ht="19.5" customHeight="1" x14ac:dyDescent="0.25">
      <c r="A120" s="56" t="s">
        <v>409</v>
      </c>
      <c r="B120" s="56" t="s">
        <v>410</v>
      </c>
      <c r="C120" s="56" t="s">
        <v>281</v>
      </c>
      <c r="D120" s="56" t="s">
        <v>411</v>
      </c>
      <c r="E120" s="56" t="s">
        <v>283</v>
      </c>
      <c r="F120" s="57">
        <f>'Sec I'!B4</f>
        <v>0</v>
      </c>
    </row>
    <row r="121" spans="1:6" ht="19.5" customHeight="1" x14ac:dyDescent="0.25">
      <c r="A121" s="58" t="s">
        <v>412</v>
      </c>
      <c r="B121" s="58" t="s">
        <v>410</v>
      </c>
      <c r="C121" s="58" t="s">
        <v>314</v>
      </c>
      <c r="D121" s="58" t="s">
        <v>413</v>
      </c>
      <c r="E121" s="58" t="s">
        <v>414</v>
      </c>
      <c r="F121" s="59">
        <f>'Sec I'!B12</f>
        <v>0</v>
      </c>
    </row>
    <row r="122" spans="1:6" ht="19.5" customHeight="1" x14ac:dyDescent="0.25">
      <c r="A122" s="62" t="s">
        <v>412</v>
      </c>
      <c r="B122" s="62" t="s">
        <v>410</v>
      </c>
      <c r="C122" s="62" t="s">
        <v>314</v>
      </c>
      <c r="D122" s="62" t="s">
        <v>413</v>
      </c>
      <c r="E122" s="62" t="s">
        <v>415</v>
      </c>
      <c r="F122" s="59">
        <f>'Sec I'!B13</f>
        <v>0</v>
      </c>
    </row>
    <row r="123" spans="1:6" ht="19.5" customHeight="1" x14ac:dyDescent="0.25">
      <c r="A123" s="58" t="s">
        <v>412</v>
      </c>
      <c r="B123" s="58" t="s">
        <v>410</v>
      </c>
      <c r="C123" s="58" t="s">
        <v>314</v>
      </c>
      <c r="D123" s="58" t="s">
        <v>413</v>
      </c>
      <c r="E123" s="58" t="s">
        <v>416</v>
      </c>
      <c r="F123" s="59">
        <f>'Sec I'!B14</f>
        <v>0</v>
      </c>
    </row>
    <row r="124" spans="1:6" ht="19.5" customHeight="1" x14ac:dyDescent="0.25">
      <c r="A124" s="62" t="s">
        <v>412</v>
      </c>
      <c r="B124" s="62" t="s">
        <v>410</v>
      </c>
      <c r="C124" s="62" t="s">
        <v>314</v>
      </c>
      <c r="D124" s="62" t="s">
        <v>413</v>
      </c>
      <c r="E124" s="62" t="s">
        <v>417</v>
      </c>
      <c r="F124" s="59">
        <f>'Sec I'!B15</f>
        <v>0</v>
      </c>
    </row>
    <row r="125" spans="1:6" ht="19.5" customHeight="1" x14ac:dyDescent="0.25">
      <c r="A125" s="58" t="s">
        <v>412</v>
      </c>
      <c r="B125" s="58" t="s">
        <v>410</v>
      </c>
      <c r="C125" s="58" t="s">
        <v>314</v>
      </c>
      <c r="D125" s="58" t="s">
        <v>413</v>
      </c>
      <c r="E125" s="58" t="s">
        <v>418</v>
      </c>
      <c r="F125" s="59">
        <f>'Sec I'!B16</f>
        <v>0</v>
      </c>
    </row>
    <row r="126" spans="1:6" ht="19.5" customHeight="1" x14ac:dyDescent="0.25">
      <c r="A126" s="62" t="s">
        <v>412</v>
      </c>
      <c r="B126" s="62" t="s">
        <v>410</v>
      </c>
      <c r="C126" s="62" t="s">
        <v>314</v>
      </c>
      <c r="D126" s="62" t="s">
        <v>413</v>
      </c>
      <c r="E126" s="62" t="s">
        <v>419</v>
      </c>
      <c r="F126" s="59">
        <f>'Sec I'!B17</f>
        <v>0</v>
      </c>
    </row>
    <row r="127" spans="1:6" ht="19.5" customHeight="1" x14ac:dyDescent="0.25">
      <c r="A127" s="58" t="s">
        <v>412</v>
      </c>
      <c r="B127" s="58" t="s">
        <v>410</v>
      </c>
      <c r="C127" s="58" t="s">
        <v>314</v>
      </c>
      <c r="D127" s="58" t="s">
        <v>413</v>
      </c>
      <c r="E127" s="58" t="s">
        <v>420</v>
      </c>
      <c r="F127" s="59">
        <f>'Sec I'!B18</f>
        <v>0</v>
      </c>
    </row>
    <row r="128" spans="1:6" ht="19.5" customHeight="1" x14ac:dyDescent="0.25">
      <c r="A128" s="62" t="s">
        <v>412</v>
      </c>
      <c r="B128" s="62" t="s">
        <v>410</v>
      </c>
      <c r="C128" s="62" t="s">
        <v>314</v>
      </c>
      <c r="D128" s="62" t="s">
        <v>413</v>
      </c>
      <c r="E128" s="62" t="s">
        <v>324</v>
      </c>
      <c r="F128" s="59">
        <f>'Sec I'!B19</f>
        <v>0</v>
      </c>
    </row>
    <row r="129" spans="1:6" ht="19.5" customHeight="1" x14ac:dyDescent="0.25">
      <c r="A129" s="58" t="s">
        <v>412</v>
      </c>
      <c r="B129" s="58" t="s">
        <v>410</v>
      </c>
      <c r="C129" s="58" t="s">
        <v>314</v>
      </c>
      <c r="D129" s="58" t="s">
        <v>413</v>
      </c>
      <c r="E129" s="58" t="s">
        <v>370</v>
      </c>
      <c r="F129" s="59">
        <f>'Sec I'!B20</f>
        <v>0</v>
      </c>
    </row>
    <row r="130" spans="1:6" ht="19.5" customHeight="1" x14ac:dyDescent="0.25">
      <c r="A130" s="62" t="s">
        <v>421</v>
      </c>
      <c r="B130" s="62" t="s">
        <v>410</v>
      </c>
      <c r="C130" s="62" t="s">
        <v>281</v>
      </c>
      <c r="D130" s="62" t="s">
        <v>422</v>
      </c>
      <c r="E130" s="62" t="s">
        <v>283</v>
      </c>
      <c r="F130" s="59">
        <f>'Sec I'!B23</f>
        <v>0</v>
      </c>
    </row>
    <row r="131" spans="1:6" ht="19.5" customHeight="1" x14ac:dyDescent="0.25">
      <c r="A131" s="58" t="s">
        <v>423</v>
      </c>
      <c r="B131" s="58" t="s">
        <v>410</v>
      </c>
      <c r="C131" s="58" t="s">
        <v>314</v>
      </c>
      <c r="D131" s="58" t="s">
        <v>424</v>
      </c>
      <c r="E131" s="58" t="s">
        <v>425</v>
      </c>
      <c r="F131" s="59">
        <f>'Sec I'!B30</f>
        <v>0</v>
      </c>
    </row>
    <row r="132" spans="1:6" ht="19.5" customHeight="1" x14ac:dyDescent="0.25">
      <c r="A132" s="62" t="s">
        <v>423</v>
      </c>
      <c r="B132" s="62" t="s">
        <v>410</v>
      </c>
      <c r="C132" s="62" t="s">
        <v>314</v>
      </c>
      <c r="D132" s="62" t="s">
        <v>424</v>
      </c>
      <c r="E132" s="62" t="s">
        <v>426</v>
      </c>
      <c r="F132" s="59">
        <f>'Sec I'!B31</f>
        <v>0</v>
      </c>
    </row>
    <row r="133" spans="1:6" ht="19.5" customHeight="1" x14ac:dyDescent="0.25">
      <c r="A133" s="58" t="s">
        <v>423</v>
      </c>
      <c r="B133" s="58" t="s">
        <v>410</v>
      </c>
      <c r="C133" s="58" t="s">
        <v>314</v>
      </c>
      <c r="D133" s="58" t="s">
        <v>424</v>
      </c>
      <c r="E133" s="58" t="s">
        <v>427</v>
      </c>
      <c r="F133" s="59">
        <f>'Sec I'!B32</f>
        <v>0</v>
      </c>
    </row>
    <row r="134" spans="1:6" ht="19.5" customHeight="1" x14ac:dyDescent="0.25">
      <c r="A134" s="62" t="s">
        <v>423</v>
      </c>
      <c r="B134" s="62" t="s">
        <v>410</v>
      </c>
      <c r="C134" s="62" t="s">
        <v>314</v>
      </c>
      <c r="D134" s="62" t="s">
        <v>424</v>
      </c>
      <c r="E134" s="62" t="s">
        <v>428</v>
      </c>
      <c r="F134" s="59">
        <f>'Sec I'!B33</f>
        <v>0</v>
      </c>
    </row>
    <row r="135" spans="1:6" ht="19.5" customHeight="1" x14ac:dyDescent="0.25">
      <c r="A135" s="58" t="s">
        <v>423</v>
      </c>
      <c r="B135" s="58" t="s">
        <v>410</v>
      </c>
      <c r="C135" s="58" t="s">
        <v>314</v>
      </c>
      <c r="D135" s="58" t="s">
        <v>424</v>
      </c>
      <c r="E135" s="58" t="s">
        <v>429</v>
      </c>
      <c r="F135" s="59">
        <f>'Sec I'!B34</f>
        <v>0</v>
      </c>
    </row>
    <row r="136" spans="1:6" ht="19.5" customHeight="1" x14ac:dyDescent="0.25">
      <c r="A136" s="62" t="s">
        <v>423</v>
      </c>
      <c r="B136" s="62" t="s">
        <v>410</v>
      </c>
      <c r="C136" s="62" t="s">
        <v>314</v>
      </c>
      <c r="D136" s="62" t="s">
        <v>424</v>
      </c>
      <c r="E136" s="62" t="s">
        <v>430</v>
      </c>
      <c r="F136" s="59">
        <f>'Sec I'!B35</f>
        <v>0</v>
      </c>
    </row>
    <row r="137" spans="1:6" ht="19.5" customHeight="1" x14ac:dyDescent="0.25">
      <c r="A137" s="58" t="s">
        <v>423</v>
      </c>
      <c r="B137" s="58" t="s">
        <v>410</v>
      </c>
      <c r="C137" s="58" t="s">
        <v>314</v>
      </c>
      <c r="D137" s="58" t="s">
        <v>424</v>
      </c>
      <c r="E137" s="58" t="s">
        <v>431</v>
      </c>
      <c r="F137" s="59">
        <f>'Sec I'!B36</f>
        <v>0</v>
      </c>
    </row>
    <row r="138" spans="1:6" ht="19.5" customHeight="1" x14ac:dyDescent="0.25">
      <c r="A138" s="62" t="s">
        <v>423</v>
      </c>
      <c r="B138" s="62" t="s">
        <v>410</v>
      </c>
      <c r="C138" s="62" t="s">
        <v>314</v>
      </c>
      <c r="D138" s="62" t="s">
        <v>424</v>
      </c>
      <c r="E138" s="62" t="s">
        <v>432</v>
      </c>
      <c r="F138" s="59">
        <f>'Sec I'!B37</f>
        <v>0</v>
      </c>
    </row>
    <row r="139" spans="1:6" ht="19.5" customHeight="1" x14ac:dyDescent="0.25">
      <c r="A139" s="58" t="s">
        <v>423</v>
      </c>
      <c r="B139" s="58" t="s">
        <v>410</v>
      </c>
      <c r="C139" s="58" t="s">
        <v>314</v>
      </c>
      <c r="D139" s="58" t="s">
        <v>424</v>
      </c>
      <c r="E139" s="58" t="s">
        <v>324</v>
      </c>
      <c r="F139" s="59">
        <f>'Sec I'!B38</f>
        <v>0</v>
      </c>
    </row>
    <row r="140" spans="1:6" ht="19.5" customHeight="1" x14ac:dyDescent="0.25">
      <c r="A140" s="62" t="s">
        <v>423</v>
      </c>
      <c r="B140" s="62" t="s">
        <v>410</v>
      </c>
      <c r="C140" s="62" t="s">
        <v>314</v>
      </c>
      <c r="D140" s="62" t="s">
        <v>424</v>
      </c>
      <c r="E140" s="62" t="s">
        <v>433</v>
      </c>
      <c r="F140" s="59">
        <f>'Sec I'!B39</f>
        <v>0</v>
      </c>
    </row>
    <row r="141" spans="1:6" ht="19.5" customHeight="1" x14ac:dyDescent="0.25">
      <c r="A141" s="58" t="s">
        <v>423</v>
      </c>
      <c r="B141" s="58" t="s">
        <v>410</v>
      </c>
      <c r="C141" s="58" t="s">
        <v>314</v>
      </c>
      <c r="D141" s="58" t="s">
        <v>424</v>
      </c>
      <c r="E141" s="58" t="s">
        <v>408</v>
      </c>
      <c r="F141" s="59">
        <f>'Sec I'!B40</f>
        <v>0</v>
      </c>
    </row>
    <row r="142" spans="1:6" ht="19.5" customHeight="1" x14ac:dyDescent="0.25">
      <c r="A142" s="62" t="s">
        <v>434</v>
      </c>
      <c r="B142" s="62" t="s">
        <v>410</v>
      </c>
      <c r="C142" s="62" t="s">
        <v>314</v>
      </c>
      <c r="D142" s="62" t="s">
        <v>435</v>
      </c>
      <c r="E142" s="62" t="s">
        <v>425</v>
      </c>
      <c r="F142" s="59">
        <f>'Sec I'!B44</f>
        <v>0</v>
      </c>
    </row>
    <row r="143" spans="1:6" ht="19.5" customHeight="1" x14ac:dyDescent="0.25">
      <c r="A143" s="58" t="s">
        <v>434</v>
      </c>
      <c r="B143" s="58" t="s">
        <v>410</v>
      </c>
      <c r="C143" s="58" t="s">
        <v>314</v>
      </c>
      <c r="D143" s="58" t="s">
        <v>435</v>
      </c>
      <c r="E143" s="58" t="s">
        <v>426</v>
      </c>
      <c r="F143" s="59">
        <f>'Sec I'!B45</f>
        <v>0</v>
      </c>
    </row>
    <row r="144" spans="1:6" ht="19.5" customHeight="1" x14ac:dyDescent="0.25">
      <c r="A144" s="62" t="s">
        <v>434</v>
      </c>
      <c r="B144" s="62" t="s">
        <v>410</v>
      </c>
      <c r="C144" s="62" t="s">
        <v>314</v>
      </c>
      <c r="D144" s="62" t="s">
        <v>435</v>
      </c>
      <c r="E144" s="62" t="s">
        <v>427</v>
      </c>
      <c r="F144" s="59">
        <f>'Sec I'!B46</f>
        <v>0</v>
      </c>
    </row>
    <row r="145" spans="1:6" ht="19.5" customHeight="1" x14ac:dyDescent="0.25">
      <c r="A145" s="58" t="s">
        <v>434</v>
      </c>
      <c r="B145" s="58" t="s">
        <v>410</v>
      </c>
      <c r="C145" s="58" t="s">
        <v>314</v>
      </c>
      <c r="D145" s="58" t="s">
        <v>435</v>
      </c>
      <c r="E145" s="58" t="s">
        <v>428</v>
      </c>
      <c r="F145" s="59">
        <f>'Sec I'!B47</f>
        <v>0</v>
      </c>
    </row>
    <row r="146" spans="1:6" ht="19.5" customHeight="1" x14ac:dyDescent="0.25">
      <c r="A146" s="62" t="s">
        <v>434</v>
      </c>
      <c r="B146" s="62" t="s">
        <v>410</v>
      </c>
      <c r="C146" s="62" t="s">
        <v>314</v>
      </c>
      <c r="D146" s="62" t="s">
        <v>435</v>
      </c>
      <c r="E146" s="62" t="s">
        <v>429</v>
      </c>
      <c r="F146" s="59">
        <f>'Sec I'!B48</f>
        <v>0</v>
      </c>
    </row>
    <row r="147" spans="1:6" ht="19.5" customHeight="1" x14ac:dyDescent="0.25">
      <c r="A147" s="58" t="s">
        <v>434</v>
      </c>
      <c r="B147" s="58" t="s">
        <v>410</v>
      </c>
      <c r="C147" s="58" t="s">
        <v>314</v>
      </c>
      <c r="D147" s="58" t="s">
        <v>435</v>
      </c>
      <c r="E147" s="58" t="s">
        <v>430</v>
      </c>
      <c r="F147" s="59">
        <f>'Sec I'!B49</f>
        <v>0</v>
      </c>
    </row>
    <row r="148" spans="1:6" ht="19.5" customHeight="1" x14ac:dyDescent="0.25">
      <c r="A148" s="62" t="s">
        <v>434</v>
      </c>
      <c r="B148" s="62" t="s">
        <v>410</v>
      </c>
      <c r="C148" s="62" t="s">
        <v>314</v>
      </c>
      <c r="D148" s="62" t="s">
        <v>435</v>
      </c>
      <c r="E148" s="62" t="s">
        <v>324</v>
      </c>
      <c r="F148" s="59">
        <f>'Sec I'!B50</f>
        <v>0</v>
      </c>
    </row>
    <row r="149" spans="1:6" ht="19.5" customHeight="1" x14ac:dyDescent="0.25">
      <c r="A149" s="58" t="s">
        <v>434</v>
      </c>
      <c r="B149" s="58" t="s">
        <v>410</v>
      </c>
      <c r="C149" s="58" t="s">
        <v>314</v>
      </c>
      <c r="D149" s="58" t="s">
        <v>435</v>
      </c>
      <c r="E149" s="58" t="s">
        <v>433</v>
      </c>
      <c r="F149" s="59">
        <f>'Sec I'!B51</f>
        <v>0</v>
      </c>
    </row>
    <row r="150" spans="1:6" ht="19.5" customHeight="1" x14ac:dyDescent="0.25">
      <c r="A150" s="60" t="s">
        <v>434</v>
      </c>
      <c r="B150" s="60" t="s">
        <v>410</v>
      </c>
      <c r="C150" s="60" t="s">
        <v>314</v>
      </c>
      <c r="D150" s="60" t="s">
        <v>435</v>
      </c>
      <c r="E150" s="60" t="s">
        <v>408</v>
      </c>
      <c r="F150" s="61">
        <f>'Sec I'!B52</f>
        <v>0</v>
      </c>
    </row>
    <row r="151" spans="1:6" ht="19.5" customHeight="1" x14ac:dyDescent="0.25">
      <c r="A151" s="82" t="s">
        <v>233</v>
      </c>
      <c r="B151" s="82"/>
      <c r="C151" s="82"/>
      <c r="D151" s="82"/>
      <c r="E151" s="82"/>
      <c r="F151" s="82"/>
    </row>
    <row r="152" spans="1:6" ht="19.5" customHeight="1" x14ac:dyDescent="0.25">
      <c r="A152" s="56" t="s">
        <v>436</v>
      </c>
      <c r="B152" s="56" t="s">
        <v>437</v>
      </c>
      <c r="C152" s="56" t="s">
        <v>281</v>
      </c>
      <c r="D152" s="56" t="s">
        <v>438</v>
      </c>
      <c r="E152" s="56" t="s">
        <v>283</v>
      </c>
      <c r="F152" s="57">
        <f>'Sec J'!B4</f>
        <v>0</v>
      </c>
    </row>
    <row r="153" spans="1:6" ht="19.5" customHeight="1" x14ac:dyDescent="0.25">
      <c r="A153" s="58" t="s">
        <v>439</v>
      </c>
      <c r="B153" s="58" t="s">
        <v>437</v>
      </c>
      <c r="C153" s="58" t="s">
        <v>314</v>
      </c>
      <c r="D153" s="58" t="s">
        <v>440</v>
      </c>
      <c r="E153" s="58" t="s">
        <v>441</v>
      </c>
      <c r="F153" s="59">
        <f>'Sec J'!B12</f>
        <v>0</v>
      </c>
    </row>
    <row r="154" spans="1:6" ht="19.5" customHeight="1" x14ac:dyDescent="0.25">
      <c r="A154" s="56" t="s">
        <v>439</v>
      </c>
      <c r="B154" s="56" t="s">
        <v>437</v>
      </c>
      <c r="C154" s="56" t="s">
        <v>314</v>
      </c>
      <c r="D154" s="56" t="s">
        <v>440</v>
      </c>
      <c r="E154" s="56" t="s">
        <v>442</v>
      </c>
      <c r="F154" s="59">
        <f>'Sec J'!B13</f>
        <v>0</v>
      </c>
    </row>
    <row r="155" spans="1:6" ht="19.5" customHeight="1" x14ac:dyDescent="0.25">
      <c r="A155" s="58" t="s">
        <v>439</v>
      </c>
      <c r="B155" s="58" t="s">
        <v>437</v>
      </c>
      <c r="C155" s="58" t="s">
        <v>314</v>
      </c>
      <c r="D155" s="58" t="s">
        <v>440</v>
      </c>
      <c r="E155" s="58" t="s">
        <v>443</v>
      </c>
      <c r="F155" s="59">
        <f>'Sec J'!B14</f>
        <v>0</v>
      </c>
    </row>
    <row r="156" spans="1:6" ht="19.5" customHeight="1" x14ac:dyDescent="0.25">
      <c r="A156" s="56" t="s">
        <v>439</v>
      </c>
      <c r="B156" s="56" t="s">
        <v>437</v>
      </c>
      <c r="C156" s="56" t="s">
        <v>314</v>
      </c>
      <c r="D156" s="56" t="s">
        <v>440</v>
      </c>
      <c r="E156" s="56" t="s">
        <v>444</v>
      </c>
      <c r="F156" s="59">
        <f>'Sec J'!B15</f>
        <v>0</v>
      </c>
    </row>
    <row r="157" spans="1:6" ht="19.5" customHeight="1" x14ac:dyDescent="0.25">
      <c r="A157" s="58" t="s">
        <v>439</v>
      </c>
      <c r="B157" s="58" t="s">
        <v>437</v>
      </c>
      <c r="C157" s="58" t="s">
        <v>314</v>
      </c>
      <c r="D157" s="58" t="s">
        <v>440</v>
      </c>
      <c r="E157" s="58" t="s">
        <v>445</v>
      </c>
      <c r="F157" s="59">
        <f>'Sec J'!B16</f>
        <v>0</v>
      </c>
    </row>
    <row r="158" spans="1:6" ht="19.5" customHeight="1" x14ac:dyDescent="0.25">
      <c r="A158" s="56" t="s">
        <v>439</v>
      </c>
      <c r="B158" s="56" t="s">
        <v>437</v>
      </c>
      <c r="C158" s="56" t="s">
        <v>446</v>
      </c>
      <c r="D158" s="56" t="s">
        <v>440</v>
      </c>
      <c r="E158" s="56" t="s">
        <v>447</v>
      </c>
      <c r="F158" s="59">
        <f>'Sec J'!B17</f>
        <v>0</v>
      </c>
    </row>
    <row r="159" spans="1:6" ht="19.5" customHeight="1" x14ac:dyDescent="0.25">
      <c r="A159" s="58" t="s">
        <v>439</v>
      </c>
      <c r="B159" s="58" t="s">
        <v>437</v>
      </c>
      <c r="C159" s="58" t="s">
        <v>446</v>
      </c>
      <c r="D159" s="58" t="s">
        <v>440</v>
      </c>
      <c r="E159" s="58" t="s">
        <v>448</v>
      </c>
      <c r="F159" s="59">
        <f>'Sec J'!B18</f>
        <v>0</v>
      </c>
    </row>
    <row r="160" spans="1:6" ht="19.5" customHeight="1" x14ac:dyDescent="0.25">
      <c r="A160" s="56" t="s">
        <v>439</v>
      </c>
      <c r="B160" s="56" t="s">
        <v>437</v>
      </c>
      <c r="C160" s="56" t="s">
        <v>446</v>
      </c>
      <c r="D160" s="56" t="s">
        <v>440</v>
      </c>
      <c r="E160" s="56" t="s">
        <v>324</v>
      </c>
      <c r="F160" s="59">
        <f>'Sec J'!B19</f>
        <v>0</v>
      </c>
    </row>
    <row r="161" spans="1:6" ht="19.5" customHeight="1" x14ac:dyDescent="0.25">
      <c r="A161" s="82" t="s">
        <v>246</v>
      </c>
      <c r="B161" s="82"/>
      <c r="C161" s="82"/>
      <c r="D161" s="82"/>
      <c r="E161" s="82"/>
      <c r="F161" s="82"/>
    </row>
    <row r="162" spans="1:6" ht="19.5" customHeight="1" x14ac:dyDescent="0.25">
      <c r="A162" s="56" t="s">
        <v>449</v>
      </c>
      <c r="B162" s="56" t="s">
        <v>450</v>
      </c>
      <c r="C162" s="56" t="s">
        <v>281</v>
      </c>
      <c r="D162" s="56" t="s">
        <v>451</v>
      </c>
      <c r="E162" s="56" t="s">
        <v>283</v>
      </c>
      <c r="F162" s="57">
        <f>'Sec K'!B4</f>
        <v>0</v>
      </c>
    </row>
    <row r="163" spans="1:6" ht="19.5" customHeight="1" x14ac:dyDescent="0.25">
      <c r="A163" s="58" t="s">
        <v>452</v>
      </c>
      <c r="B163" s="58" t="s">
        <v>450</v>
      </c>
      <c r="C163" s="58" t="s">
        <v>446</v>
      </c>
      <c r="D163" s="58" t="s">
        <v>453</v>
      </c>
      <c r="E163" s="58" t="s">
        <v>454</v>
      </c>
      <c r="F163" s="59">
        <f>'Sec K'!B11</f>
        <v>0</v>
      </c>
    </row>
    <row r="164" spans="1:6" ht="19.5" customHeight="1" x14ac:dyDescent="0.25">
      <c r="A164" s="62" t="s">
        <v>452</v>
      </c>
      <c r="B164" s="62" t="s">
        <v>450</v>
      </c>
      <c r="C164" s="62" t="s">
        <v>446</v>
      </c>
      <c r="D164" s="62" t="s">
        <v>453</v>
      </c>
      <c r="E164" s="62" t="s">
        <v>455</v>
      </c>
      <c r="F164" s="59">
        <f>'Sec K'!B12</f>
        <v>0</v>
      </c>
    </row>
    <row r="165" spans="1:6" ht="19.5" customHeight="1" x14ac:dyDescent="0.25">
      <c r="A165" s="58" t="s">
        <v>452</v>
      </c>
      <c r="B165" s="58" t="s">
        <v>450</v>
      </c>
      <c r="C165" s="58" t="s">
        <v>446</v>
      </c>
      <c r="D165" s="58" t="s">
        <v>453</v>
      </c>
      <c r="E165" s="58" t="s">
        <v>456</v>
      </c>
      <c r="F165" s="59">
        <f>'Sec K'!B13</f>
        <v>0</v>
      </c>
    </row>
    <row r="166" spans="1:6" ht="19.5" customHeight="1" x14ac:dyDescent="0.25">
      <c r="A166" s="62" t="s">
        <v>457</v>
      </c>
      <c r="B166" s="62" t="s">
        <v>450</v>
      </c>
      <c r="C166" s="62" t="s">
        <v>446</v>
      </c>
      <c r="D166" s="62" t="s">
        <v>458</v>
      </c>
      <c r="E166" s="62" t="s">
        <v>459</v>
      </c>
      <c r="F166" s="59">
        <f>'Sec K'!B16</f>
        <v>0</v>
      </c>
    </row>
    <row r="167" spans="1:6" ht="19.5" customHeight="1" x14ac:dyDescent="0.25">
      <c r="A167" s="58" t="s">
        <v>457</v>
      </c>
      <c r="B167" s="58" t="s">
        <v>450</v>
      </c>
      <c r="C167" s="58" t="s">
        <v>446</v>
      </c>
      <c r="D167" s="58" t="s">
        <v>458</v>
      </c>
      <c r="E167" s="58" t="s">
        <v>460</v>
      </c>
      <c r="F167" s="59">
        <f>'Sec K'!B17</f>
        <v>0</v>
      </c>
    </row>
    <row r="168" spans="1:6" ht="19.5" customHeight="1" x14ac:dyDescent="0.25">
      <c r="A168" s="62" t="s">
        <v>457</v>
      </c>
      <c r="B168" s="62" t="s">
        <v>450</v>
      </c>
      <c r="C168" s="62" t="s">
        <v>446</v>
      </c>
      <c r="D168" s="62" t="s">
        <v>458</v>
      </c>
      <c r="E168" s="62" t="s">
        <v>461</v>
      </c>
      <c r="F168" s="59">
        <f>'Sec K'!B18</f>
        <v>0</v>
      </c>
    </row>
    <row r="169" spans="1:6" ht="19.5" customHeight="1" x14ac:dyDescent="0.25">
      <c r="A169" s="58" t="s">
        <v>462</v>
      </c>
      <c r="B169" s="58" t="s">
        <v>450</v>
      </c>
      <c r="C169" s="58" t="s">
        <v>285</v>
      </c>
      <c r="D169" s="58" t="s">
        <v>463</v>
      </c>
      <c r="E169" s="58" t="s">
        <v>283</v>
      </c>
      <c r="F169" s="59">
        <f>'Sec K'!B21</f>
        <v>0</v>
      </c>
    </row>
    <row r="170" spans="1:6" ht="19.5" customHeight="1" x14ac:dyDescent="0.25">
      <c r="A170" s="62" t="s">
        <v>464</v>
      </c>
      <c r="B170" s="62" t="s">
        <v>450</v>
      </c>
      <c r="C170" s="62" t="s">
        <v>446</v>
      </c>
      <c r="D170" s="62" t="s">
        <v>465</v>
      </c>
      <c r="E170" s="62" t="s">
        <v>466</v>
      </c>
      <c r="F170" s="59">
        <f>'Sec K'!B25</f>
        <v>0</v>
      </c>
    </row>
    <row r="171" spans="1:6" ht="19.5" customHeight="1" x14ac:dyDescent="0.25">
      <c r="A171" s="58" t="s">
        <v>464</v>
      </c>
      <c r="B171" s="58" t="s">
        <v>450</v>
      </c>
      <c r="C171" s="58" t="s">
        <v>446</v>
      </c>
      <c r="D171" s="58" t="s">
        <v>465</v>
      </c>
      <c r="E171" s="58" t="s">
        <v>467</v>
      </c>
      <c r="F171" s="59">
        <f>'Sec K'!B26</f>
        <v>0</v>
      </c>
    </row>
    <row r="172" spans="1:6" ht="19.5" customHeight="1" x14ac:dyDescent="0.25">
      <c r="A172" s="62" t="s">
        <v>464</v>
      </c>
      <c r="B172" s="62" t="s">
        <v>450</v>
      </c>
      <c r="C172" s="62" t="s">
        <v>446</v>
      </c>
      <c r="D172" s="62" t="s">
        <v>465</v>
      </c>
      <c r="E172" s="62" t="s">
        <v>468</v>
      </c>
      <c r="F172" s="59">
        <f>'Sec K'!B27</f>
        <v>0</v>
      </c>
    </row>
    <row r="173" spans="1:6" ht="19.5" customHeight="1" x14ac:dyDescent="0.25">
      <c r="A173" s="58" t="s">
        <v>464</v>
      </c>
      <c r="B173" s="58" t="s">
        <v>450</v>
      </c>
      <c r="C173" s="58" t="s">
        <v>446</v>
      </c>
      <c r="D173" s="58" t="s">
        <v>465</v>
      </c>
      <c r="E173" s="58" t="s">
        <v>469</v>
      </c>
      <c r="F173" s="59">
        <f>'Sec K'!B28</f>
        <v>0</v>
      </c>
    </row>
    <row r="174" spans="1:6" ht="19.5" customHeight="1" x14ac:dyDescent="0.25">
      <c r="A174" s="62" t="s">
        <v>464</v>
      </c>
      <c r="B174" s="62" t="s">
        <v>450</v>
      </c>
      <c r="C174" s="62" t="s">
        <v>446</v>
      </c>
      <c r="D174" s="62" t="s">
        <v>465</v>
      </c>
      <c r="E174" s="62" t="s">
        <v>470</v>
      </c>
      <c r="F174" s="59">
        <f>'Sec K'!B29</f>
        <v>0</v>
      </c>
    </row>
    <row r="175" spans="1:6" ht="19.5" customHeight="1" x14ac:dyDescent="0.25">
      <c r="A175" s="58" t="s">
        <v>464</v>
      </c>
      <c r="B175" s="58" t="s">
        <v>450</v>
      </c>
      <c r="C175" s="58" t="s">
        <v>446</v>
      </c>
      <c r="D175" s="58" t="s">
        <v>465</v>
      </c>
      <c r="E175" s="58" t="s">
        <v>471</v>
      </c>
      <c r="F175" s="59">
        <f>'Sec K'!B30</f>
        <v>0</v>
      </c>
    </row>
    <row r="176" spans="1:6" ht="19.5" customHeight="1" x14ac:dyDescent="0.25">
      <c r="A176" s="62" t="s">
        <v>464</v>
      </c>
      <c r="B176" s="62" t="s">
        <v>450</v>
      </c>
      <c r="C176" s="62" t="s">
        <v>446</v>
      </c>
      <c r="D176" s="62" t="s">
        <v>465</v>
      </c>
      <c r="E176" s="62" t="s">
        <v>472</v>
      </c>
      <c r="F176" s="59">
        <f>'Sec K'!B31</f>
        <v>0</v>
      </c>
    </row>
    <row r="177" spans="1:6" ht="19.5" customHeight="1" x14ac:dyDescent="0.25">
      <c r="A177" s="58" t="s">
        <v>464</v>
      </c>
      <c r="B177" s="58" t="s">
        <v>450</v>
      </c>
      <c r="C177" s="58" t="s">
        <v>446</v>
      </c>
      <c r="D177" s="58" t="s">
        <v>465</v>
      </c>
      <c r="E177" s="58" t="s">
        <v>473</v>
      </c>
      <c r="F177" s="59">
        <f>'Sec K'!B32</f>
        <v>0</v>
      </c>
    </row>
    <row r="178" spans="1:6" ht="19.5" customHeight="1" x14ac:dyDescent="0.25">
      <c r="A178" s="62" t="s">
        <v>464</v>
      </c>
      <c r="B178" s="62" t="s">
        <v>450</v>
      </c>
      <c r="C178" s="62" t="s">
        <v>446</v>
      </c>
      <c r="D178" s="62" t="s">
        <v>465</v>
      </c>
      <c r="E178" s="62" t="s">
        <v>474</v>
      </c>
      <c r="F178" s="59">
        <f>'Sec K'!B33</f>
        <v>0</v>
      </c>
    </row>
    <row r="179" spans="1:6" ht="19.5" customHeight="1" x14ac:dyDescent="0.25">
      <c r="A179" s="58" t="s">
        <v>464</v>
      </c>
      <c r="B179" s="58" t="s">
        <v>450</v>
      </c>
      <c r="C179" s="58" t="s">
        <v>446</v>
      </c>
      <c r="D179" s="58" t="s">
        <v>465</v>
      </c>
      <c r="E179" s="58" t="s">
        <v>475</v>
      </c>
      <c r="F179" s="59">
        <f>'Sec K'!B34</f>
        <v>0</v>
      </c>
    </row>
  </sheetData>
  <mergeCells count="17">
    <mergeCell ref="A1:F1"/>
    <mergeCell ref="A2:F2"/>
    <mergeCell ref="A4:F4"/>
    <mergeCell ref="A8:F8"/>
    <mergeCell ref="A12:F12"/>
    <mergeCell ref="A119:F119"/>
    <mergeCell ref="A151:F151"/>
    <mergeCell ref="A161:F161"/>
    <mergeCell ref="A16:F16"/>
    <mergeCell ref="A21:F21"/>
    <mergeCell ref="B17:F17"/>
    <mergeCell ref="B18:F18"/>
    <mergeCell ref="B19:F19"/>
    <mergeCell ref="A66:F66"/>
    <mergeCell ref="A73:F73"/>
    <mergeCell ref="A88:F88"/>
    <mergeCell ref="A99:F99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1"/>
  <sheetViews>
    <sheetView zoomScaleNormal="100" workbookViewId="0">
      <selection activeCell="K7" sqref="K7"/>
    </sheetView>
  </sheetViews>
  <sheetFormatPr defaultColWidth="8.7109375" defaultRowHeight="15" x14ac:dyDescent="0.25"/>
  <cols>
    <col min="1" max="1" width="47.28515625" customWidth="1"/>
    <col min="2" max="2" width="31.5703125" customWidth="1"/>
    <col min="3" max="6" width="15.7109375" customWidth="1"/>
  </cols>
  <sheetData>
    <row r="1" spans="1:6" ht="21.75" customHeight="1" x14ac:dyDescent="0.25">
      <c r="A1" s="102" t="s">
        <v>476</v>
      </c>
      <c r="B1" s="103"/>
      <c r="C1" s="103"/>
      <c r="D1" s="103"/>
      <c r="E1" s="103"/>
      <c r="F1" s="104"/>
    </row>
    <row r="2" spans="1:6" ht="24" customHeight="1" x14ac:dyDescent="0.25">
      <c r="A2" s="105" t="s">
        <v>477</v>
      </c>
      <c r="B2" s="106"/>
      <c r="C2" s="106"/>
      <c r="D2" s="106"/>
      <c r="E2" s="106"/>
      <c r="F2" s="107"/>
    </row>
    <row r="3" spans="1:6" ht="20.100000000000001" customHeight="1" x14ac:dyDescent="0.25">
      <c r="A3" s="30"/>
      <c r="B3" s="30"/>
      <c r="C3" s="30"/>
      <c r="D3" s="30"/>
      <c r="E3" s="30"/>
      <c r="F3" s="30"/>
    </row>
    <row r="4" spans="1:6" ht="20.100000000000001" customHeight="1" x14ac:dyDescent="0.25">
      <c r="A4" s="102" t="s">
        <v>478</v>
      </c>
      <c r="B4" s="103"/>
      <c r="C4" s="103"/>
      <c r="D4" s="103"/>
      <c r="E4" s="103"/>
      <c r="F4" s="104"/>
    </row>
    <row r="5" spans="1:6" ht="20.100000000000001" customHeight="1" x14ac:dyDescent="0.25">
      <c r="A5" s="32" t="s">
        <v>479</v>
      </c>
      <c r="B5" s="32" t="s">
        <v>480</v>
      </c>
      <c r="C5" s="32" t="s">
        <v>481</v>
      </c>
      <c r="D5" s="32" t="s">
        <v>482</v>
      </c>
      <c r="E5" s="32" t="s">
        <v>483</v>
      </c>
      <c r="F5" s="32" t="s">
        <v>484</v>
      </c>
    </row>
    <row r="6" spans="1:6" ht="20.100000000000001" customHeight="1" x14ac:dyDescent="0.25">
      <c r="A6" s="33" t="s">
        <v>485</v>
      </c>
      <c r="B6" s="34">
        <v>8</v>
      </c>
      <c r="C6" s="35">
        <v>2</v>
      </c>
      <c r="D6" s="35">
        <v>5</v>
      </c>
      <c r="E6" s="36" t="str">
        <f t="shared" ref="E6:E14" si="0">"&gt; "&amp;D6</f>
        <v>&gt; 5</v>
      </c>
      <c r="F6" s="37" t="s">
        <v>486</v>
      </c>
    </row>
    <row r="7" spans="1:6" ht="20.100000000000001" customHeight="1" x14ac:dyDescent="0.25">
      <c r="A7" s="33" t="s">
        <v>487</v>
      </c>
      <c r="B7" s="34">
        <v>14</v>
      </c>
      <c r="C7" s="35">
        <v>3</v>
      </c>
      <c r="D7" s="35">
        <v>8</v>
      </c>
      <c r="E7" s="36" t="str">
        <f t="shared" si="0"/>
        <v>&gt; 8</v>
      </c>
      <c r="F7" s="37" t="s">
        <v>486</v>
      </c>
    </row>
    <row r="8" spans="1:6" ht="20.100000000000001" customHeight="1" x14ac:dyDescent="0.25">
      <c r="A8" s="38" t="s">
        <v>488</v>
      </c>
      <c r="B8" s="34">
        <v>8</v>
      </c>
      <c r="C8" s="35">
        <v>2</v>
      </c>
      <c r="D8" s="35">
        <v>5</v>
      </c>
      <c r="E8" s="36" t="str">
        <f t="shared" si="0"/>
        <v>&gt; 5</v>
      </c>
      <c r="F8" s="39" t="s">
        <v>489</v>
      </c>
    </row>
    <row r="9" spans="1:6" ht="20.100000000000001" customHeight="1" x14ac:dyDescent="0.25">
      <c r="A9" s="38" t="s">
        <v>490</v>
      </c>
      <c r="B9" s="34">
        <v>10</v>
      </c>
      <c r="C9" s="35">
        <v>2</v>
      </c>
      <c r="D9" s="35">
        <v>6</v>
      </c>
      <c r="E9" s="36" t="str">
        <f t="shared" si="0"/>
        <v>&gt; 6</v>
      </c>
      <c r="F9" s="39" t="s">
        <v>489</v>
      </c>
    </row>
    <row r="10" spans="1:6" ht="20.100000000000001" customHeight="1" x14ac:dyDescent="0.25">
      <c r="A10" s="33" t="s">
        <v>491</v>
      </c>
      <c r="B10" s="34">
        <v>12</v>
      </c>
      <c r="C10" s="35">
        <v>3</v>
      </c>
      <c r="D10" s="35">
        <v>7</v>
      </c>
      <c r="E10" s="36" t="str">
        <f t="shared" si="0"/>
        <v>&gt; 7</v>
      </c>
      <c r="F10" s="37" t="s">
        <v>486</v>
      </c>
    </row>
    <row r="11" spans="1:6" ht="20.100000000000001" customHeight="1" x14ac:dyDescent="0.25">
      <c r="A11" s="38" t="s">
        <v>492</v>
      </c>
      <c r="B11" s="34">
        <v>6</v>
      </c>
      <c r="C11" s="35">
        <v>1</v>
      </c>
      <c r="D11" s="35">
        <v>4</v>
      </c>
      <c r="E11" s="36" t="str">
        <f t="shared" si="0"/>
        <v>&gt; 4</v>
      </c>
      <c r="F11" s="39" t="s">
        <v>489</v>
      </c>
    </row>
    <row r="12" spans="1:6" ht="20.100000000000001" customHeight="1" x14ac:dyDescent="0.25">
      <c r="A12" s="38" t="s">
        <v>493</v>
      </c>
      <c r="B12" s="34">
        <v>5</v>
      </c>
      <c r="C12" s="35">
        <v>1</v>
      </c>
      <c r="D12" s="35">
        <v>3</v>
      </c>
      <c r="E12" s="36" t="str">
        <f t="shared" si="0"/>
        <v>&gt; 3</v>
      </c>
      <c r="F12" s="39" t="s">
        <v>489</v>
      </c>
    </row>
    <row r="13" spans="1:6" ht="20.100000000000001" customHeight="1" x14ac:dyDescent="0.25">
      <c r="A13" s="38" t="s">
        <v>494</v>
      </c>
      <c r="B13" s="34">
        <v>7</v>
      </c>
      <c r="C13" s="35">
        <v>2</v>
      </c>
      <c r="D13" s="35">
        <v>5</v>
      </c>
      <c r="E13" s="36" t="str">
        <f t="shared" si="0"/>
        <v>&gt; 5</v>
      </c>
      <c r="F13" s="39" t="s">
        <v>489</v>
      </c>
    </row>
    <row r="14" spans="1:6" ht="20.100000000000001" customHeight="1" x14ac:dyDescent="0.25">
      <c r="A14" s="38" t="s">
        <v>495</v>
      </c>
      <c r="B14" s="34">
        <v>4</v>
      </c>
      <c r="C14" s="35">
        <v>0</v>
      </c>
      <c r="D14" s="35">
        <v>2</v>
      </c>
      <c r="E14" s="36" t="str">
        <f t="shared" si="0"/>
        <v>&gt; 2</v>
      </c>
      <c r="F14" s="39" t="s">
        <v>489</v>
      </c>
    </row>
    <row r="15" spans="1:6" ht="20.100000000000001" customHeight="1" x14ac:dyDescent="0.25">
      <c r="A15" s="30"/>
      <c r="B15" s="30"/>
      <c r="C15" s="30"/>
      <c r="D15" s="30"/>
      <c r="E15" s="30"/>
      <c r="F15" s="30"/>
    </row>
    <row r="16" spans="1:6" ht="20.100000000000001" customHeight="1" x14ac:dyDescent="0.25">
      <c r="A16" s="102" t="s">
        <v>496</v>
      </c>
      <c r="B16" s="103"/>
      <c r="C16" s="103"/>
      <c r="D16" s="103"/>
      <c r="E16" s="103"/>
      <c r="F16" s="104"/>
    </row>
    <row r="17" spans="1:6" ht="20.100000000000001" customHeight="1" x14ac:dyDescent="0.25">
      <c r="A17" s="64" t="s">
        <v>497</v>
      </c>
      <c r="B17" s="108" t="s">
        <v>498</v>
      </c>
      <c r="C17" s="109"/>
      <c r="D17" s="109"/>
      <c r="E17" s="109"/>
      <c r="F17" s="110"/>
    </row>
    <row r="18" spans="1:6" ht="20.100000000000001" customHeight="1" x14ac:dyDescent="0.25">
      <c r="A18" s="65" t="s">
        <v>499</v>
      </c>
      <c r="B18" s="111" t="s">
        <v>500</v>
      </c>
      <c r="C18" s="112"/>
      <c r="D18" s="112"/>
      <c r="E18" s="112"/>
      <c r="F18" s="113"/>
    </row>
    <row r="19" spans="1:6" ht="20.100000000000001" customHeight="1" x14ac:dyDescent="0.25">
      <c r="A19" s="66" t="s">
        <v>501</v>
      </c>
      <c r="B19" s="114" t="s">
        <v>502</v>
      </c>
      <c r="C19" s="115"/>
      <c r="D19" s="115"/>
      <c r="E19" s="115"/>
      <c r="F19" s="116"/>
    </row>
    <row r="20" spans="1:6" ht="20.100000000000001" customHeight="1" x14ac:dyDescent="0.25">
      <c r="A20" s="30"/>
      <c r="B20" s="30"/>
      <c r="C20" s="30"/>
      <c r="D20" s="30"/>
      <c r="E20" s="30"/>
      <c r="F20" s="30"/>
    </row>
    <row r="21" spans="1:6" ht="20.100000000000001" customHeight="1" x14ac:dyDescent="0.25">
      <c r="A21" s="102" t="s">
        <v>503</v>
      </c>
      <c r="B21" s="103"/>
      <c r="C21" s="103"/>
      <c r="D21" s="103"/>
      <c r="E21" s="103"/>
      <c r="F21" s="104"/>
    </row>
    <row r="22" spans="1:6" ht="20.100000000000001" customHeight="1" x14ac:dyDescent="0.25">
      <c r="A22" s="67" t="s">
        <v>504</v>
      </c>
      <c r="B22" s="67" t="s">
        <v>505</v>
      </c>
      <c r="C22" s="100" t="s">
        <v>506</v>
      </c>
      <c r="D22" s="101"/>
      <c r="E22" s="70" t="s">
        <v>507</v>
      </c>
      <c r="F22" s="32" t="s">
        <v>508</v>
      </c>
    </row>
    <row r="23" spans="1:6" ht="20.100000000000001" customHeight="1" x14ac:dyDescent="0.25">
      <c r="A23" s="40" t="s">
        <v>509</v>
      </c>
      <c r="B23" s="40"/>
      <c r="C23" s="40"/>
      <c r="D23" s="41" t="s">
        <v>510</v>
      </c>
      <c r="E23" s="41" t="s">
        <v>511</v>
      </c>
      <c r="F23" s="41" t="s">
        <v>508</v>
      </c>
    </row>
    <row r="24" spans="1:6" ht="20.100000000000001" customHeight="1" x14ac:dyDescent="0.25">
      <c r="A24" s="42" t="s">
        <v>512</v>
      </c>
      <c r="B24" s="73">
        <f>Summary!F9</f>
        <v>0</v>
      </c>
      <c r="C24" s="43">
        <f>IF(TRIM(Summary!F9)="Yes",0,IF(TRIM(Summary!F9)="Don't Know",1,IF(TRIM(Summary!F9)="No",2,0)))</f>
        <v>0</v>
      </c>
      <c r="D24" s="44"/>
      <c r="E24" s="44"/>
      <c r="F24" s="44"/>
    </row>
    <row r="25" spans="1:6" ht="20.100000000000001" customHeight="1" x14ac:dyDescent="0.25">
      <c r="A25" s="42" t="s">
        <v>513</v>
      </c>
      <c r="B25" s="73">
        <f>Summary!F10</f>
        <v>0</v>
      </c>
      <c r="C25" s="43">
        <f>IF(TRIM(Summary!F10)="Not difficult",0,IF(TRIM(Summary!F10)="Somewhat difficult",1,IF(TRIM(Summary!F10)="Moderately difficult",1,IF(TRIM(Summary!F10)="Difficult",2,IF(TRIM(Summary!F10)="Extremely difficult",3,IF(TRIM(Summary!F10)="Not applicable",0,0))))))</f>
        <v>0</v>
      </c>
      <c r="D25" s="44"/>
      <c r="E25" s="44"/>
      <c r="F25" s="44"/>
    </row>
    <row r="26" spans="1:6" ht="20.100000000000001" customHeight="1" x14ac:dyDescent="0.25">
      <c r="A26" s="42" t="s">
        <v>514</v>
      </c>
      <c r="B26" s="73">
        <f>Summary!F11</f>
        <v>0</v>
      </c>
      <c r="C26" s="43">
        <f>IF(TRIM(Summary!F11)="Many opportunities",0,IF(TRIM(Summary!F11)="Some opportunities",1,IF(TRIM(Summary!F11)="Limited opportunities",2,IF(TRIM(Summary!F11)="No opportunities",3,0))))</f>
        <v>0</v>
      </c>
      <c r="D26" s="44"/>
      <c r="E26" s="44"/>
      <c r="F26" s="44"/>
    </row>
    <row r="27" spans="1:6" ht="20.100000000000001" customHeight="1" x14ac:dyDescent="0.25">
      <c r="A27" s="45" t="s">
        <v>515</v>
      </c>
      <c r="B27" s="38"/>
      <c r="C27" s="38"/>
      <c r="D27" s="39">
        <v>8</v>
      </c>
      <c r="E27" s="46">
        <f>C24+C25+C26</f>
        <v>0</v>
      </c>
      <c r="F27" s="47" t="str">
        <f>IF(E27&lt;=C6,"Ready",IF(E27&lt;=D6,"Moderate Concern","High Concern"))</f>
        <v>Ready</v>
      </c>
    </row>
    <row r="28" spans="1:6" ht="20.100000000000001" customHeight="1" x14ac:dyDescent="0.25">
      <c r="A28" s="30"/>
      <c r="B28" s="30"/>
      <c r="C28" s="30"/>
      <c r="D28" s="30"/>
      <c r="E28" s="30"/>
      <c r="F28" s="30"/>
    </row>
    <row r="29" spans="1:6" ht="20.100000000000001" customHeight="1" x14ac:dyDescent="0.25">
      <c r="A29" s="40" t="s">
        <v>516</v>
      </c>
      <c r="B29" s="40"/>
      <c r="C29" s="40"/>
      <c r="D29" s="41" t="s">
        <v>510</v>
      </c>
      <c r="E29" s="41" t="s">
        <v>511</v>
      </c>
      <c r="F29" s="41" t="s">
        <v>508</v>
      </c>
    </row>
    <row r="30" spans="1:6" ht="20.100000000000001" customHeight="1" x14ac:dyDescent="0.25">
      <c r="A30" s="42" t="s">
        <v>517</v>
      </c>
      <c r="B30" s="73">
        <f>Summary!F13</f>
        <v>0</v>
      </c>
      <c r="C30" s="43">
        <f>IF(TRIM(Summary!F13)="Yes, considerable capacity available",0,IF(TRIM(Summary!F13)="Yes, but limited capacity",1,IF(TRIM(Summary!F13)="No, at or near capacity",2,IF(TRIM(Summary!F13)="No, above capacity",3,IF(TRIM(Summary!F13)="Don't Know",1,IF(TRIM(Summary!F13)="There is no municipal water system",0,0))))))</f>
        <v>0</v>
      </c>
      <c r="D30" s="44"/>
      <c r="E30" s="44"/>
      <c r="F30" s="44"/>
    </row>
    <row r="31" spans="1:6" ht="20.100000000000001" customHeight="1" x14ac:dyDescent="0.25">
      <c r="A31" s="42" t="s">
        <v>518</v>
      </c>
      <c r="B31" s="73">
        <f>Summary!F14</f>
        <v>0</v>
      </c>
      <c r="C31" s="43">
        <f>IF(TRIM(Summary!F14)="Yes, significant capacity available",0,IF(TRIM(Summary!F14)="Yes, but limited capacity",1,IF(TRIM(Summary!F14)="No, at or near capacity",2,IF(TRIM(Summary!F14)="Don't Know",1,IF(TRIM(Summary!F14)="There is no municipal wastewater/sewer system",0,0)))))</f>
        <v>0</v>
      </c>
      <c r="D31" s="44"/>
      <c r="E31" s="44"/>
      <c r="F31" s="44"/>
    </row>
    <row r="32" spans="1:6" ht="20.100000000000001" customHeight="1" x14ac:dyDescent="0.25">
      <c r="A32" s="42" t="s">
        <v>519</v>
      </c>
      <c r="B32" s="73">
        <f>Summary!F15</f>
        <v>0</v>
      </c>
      <c r="C32" s="43">
        <f>IF(TRIM(Summary!F15)="Yes, significant capacity available",0,IF(TRIM(Summary!F15)="Yes, but limited capacity",1,IF(TRIM(Summary!F15)="No, at or near capacity",2,IF(TRIM(Summary!F15)="Don't Know",1,IF(TRIM(Summary!F15)="There is no municipal stormwater management system",0,0)))))</f>
        <v>0</v>
      </c>
      <c r="D32" s="44"/>
      <c r="E32" s="44"/>
      <c r="F32" s="44"/>
    </row>
    <row r="33" spans="1:6" ht="20.100000000000001" customHeight="1" x14ac:dyDescent="0.25">
      <c r="A33" s="42" t="s">
        <v>520</v>
      </c>
      <c r="B33" s="73">
        <f>Summary!F16</f>
        <v>0</v>
      </c>
      <c r="C33" s="43">
        <f>IF(TRIM(Summary!F16)="Good – regular maintenance needed",0,IF(TRIM(Summary!F16)="Fair – increasing maintenance needed",1,IF(TRIM(Summary!F16)="Poor – considerable investment required",3,IF(TRIM(Summary!F16)="Don't Know",1,0))))</f>
        <v>0</v>
      </c>
      <c r="D33" s="44"/>
      <c r="E33" s="44"/>
      <c r="F33" s="44"/>
    </row>
    <row r="34" spans="1:6" ht="20.100000000000001" customHeight="1" x14ac:dyDescent="0.25">
      <c r="A34" s="42" t="s">
        <v>521</v>
      </c>
      <c r="B34" s="73">
        <f>Summary!F17</f>
        <v>0</v>
      </c>
      <c r="C34" s="43">
        <f>IF(TRIM(Summary!F17)="Yes, planned and fully funded",0,IF(TRIM(Summary!F17)="Planned but not fully funded",1,IF(TRIM(Summary!F17)="Planned but not funded",2,IF(TRIM(Summary!F17)="Not planned",3,IF(TRIM(Summary!F17)="Don't Know",1,0)))))</f>
        <v>0</v>
      </c>
      <c r="D34" s="44"/>
      <c r="E34" s="44"/>
      <c r="F34" s="44"/>
    </row>
    <row r="35" spans="1:6" ht="20.100000000000001" customHeight="1" x14ac:dyDescent="0.25">
      <c r="A35" s="42" t="s">
        <v>522</v>
      </c>
      <c r="B35" s="73">
        <f>Summary!F19</f>
        <v>0</v>
      </c>
      <c r="C35" s="43">
        <f>IF(TRIM(Summary!F19)="Yes, considerable upgrades needed",3,IF(TRIM(Summary!F19)="Yes, moderate upgrades needed",2,IF(TRIM(Summary!F19)="No, current infrastructure adequate",0,IF(TRIM(Summary!F19)="Don't Know",1,0))))</f>
        <v>0</v>
      </c>
      <c r="D35" s="44"/>
      <c r="E35" s="44"/>
      <c r="F35" s="44"/>
    </row>
    <row r="36" spans="1:6" ht="20.100000000000001" customHeight="1" x14ac:dyDescent="0.25">
      <c r="A36" s="45" t="s">
        <v>515</v>
      </c>
      <c r="B36" s="38"/>
      <c r="C36" s="38"/>
      <c r="D36" s="39">
        <v>14</v>
      </c>
      <c r="E36" s="46">
        <f>C30+C31+C32+C33+C34+C35</f>
        <v>0</v>
      </c>
      <c r="F36" s="47" t="str">
        <f>IF(E36&lt;=C7,"Ready",IF(E36&lt;=D7,"Moderate Concern","High Concern"))</f>
        <v>Ready</v>
      </c>
    </row>
    <row r="37" spans="1:6" ht="20.100000000000001" customHeight="1" x14ac:dyDescent="0.25">
      <c r="A37" s="30"/>
      <c r="B37" s="30"/>
      <c r="C37" s="30"/>
      <c r="D37" s="30"/>
      <c r="E37" s="30"/>
      <c r="F37" s="30"/>
    </row>
    <row r="38" spans="1:6" ht="20.100000000000001" customHeight="1" x14ac:dyDescent="0.25">
      <c r="A38" s="40" t="s">
        <v>523</v>
      </c>
      <c r="B38" s="40"/>
      <c r="C38" s="40"/>
      <c r="D38" s="41" t="s">
        <v>510</v>
      </c>
      <c r="E38" s="41" t="s">
        <v>511</v>
      </c>
      <c r="F38" s="41" t="s">
        <v>508</v>
      </c>
    </row>
    <row r="39" spans="1:6" ht="20.100000000000001" customHeight="1" x14ac:dyDescent="0.25">
      <c r="A39" s="42" t="s">
        <v>524</v>
      </c>
      <c r="B39" s="73">
        <f>SUMPRODUCT((Summary!F54:F64="Yes")*1)</f>
        <v>0</v>
      </c>
      <c r="C39" s="43">
        <f>IF(SUMPRODUCT((Summary!F54:F64="Yes")*1)=0,0,IF(SUMPRODUCT((Summary!F54:F64="Yes")*1)&lt;=2,1,IF(SUMPRODUCT((Summary!F54:F64="Yes")*1)&lt;=4,2,3)))</f>
        <v>0</v>
      </c>
      <c r="D39" s="44"/>
      <c r="E39" s="44"/>
      <c r="F39" s="44"/>
    </row>
    <row r="40" spans="1:6" ht="20.100000000000001" customHeight="1" x14ac:dyDescent="0.25">
      <c r="A40" s="42" t="s">
        <v>525</v>
      </c>
      <c r="B40" s="73">
        <f>SUMPRODUCT((Summary!F43:F53="Yes")*1)</f>
        <v>0</v>
      </c>
      <c r="C40" s="43">
        <f>IF(SUMPRODUCT((Summary!F43:F53="Yes")*1)=0,0,IF(SUMPRODUCT((Summary!F43:F53="Yes")*1)&lt;=2,1,IF(SUMPRODUCT((Summary!F43:F53="Yes")*1)&lt;=4,2,3)))</f>
        <v>0</v>
      </c>
      <c r="D40" s="44"/>
      <c r="E40" s="44"/>
      <c r="F40" s="44"/>
    </row>
    <row r="41" spans="1:6" ht="20.100000000000001" customHeight="1" x14ac:dyDescent="0.25">
      <c r="A41" s="42" t="s">
        <v>526</v>
      </c>
      <c r="B41" s="73">
        <f>Summary!F65</f>
        <v>0</v>
      </c>
      <c r="C41" s="43">
        <f>IF(TRIM(Summary!F65)="Not concerned",0,IF(TRIM(Summary!F65)="Somewhat concerned",1,IF(TRIM(Summary!F65)="Very concerned",2,IF(TRIM(Summary!F65)="Don't Know",1,0))))</f>
        <v>0</v>
      </c>
      <c r="D41" s="44"/>
      <c r="E41" s="44"/>
      <c r="F41" s="44"/>
    </row>
    <row r="42" spans="1:6" ht="20.100000000000001" customHeight="1" x14ac:dyDescent="0.25">
      <c r="A42" s="45" t="s">
        <v>515</v>
      </c>
      <c r="B42" s="38"/>
      <c r="C42" s="38"/>
      <c r="D42" s="39">
        <v>8</v>
      </c>
      <c r="E42" s="46">
        <f>C39+C40+C41</f>
        <v>0</v>
      </c>
      <c r="F42" s="47" t="str">
        <f>IF(E42&lt;=C8,"Ready",IF(E42&lt;=D8,"Moderate Concern","High Concern"))</f>
        <v>Ready</v>
      </c>
    </row>
    <row r="43" spans="1:6" ht="20.100000000000001" customHeight="1" x14ac:dyDescent="0.25">
      <c r="A43" s="30"/>
      <c r="B43" s="30"/>
      <c r="C43" s="30"/>
      <c r="D43" s="30"/>
      <c r="E43" s="30"/>
      <c r="F43" s="30"/>
    </row>
    <row r="44" spans="1:6" ht="20.100000000000001" customHeight="1" x14ac:dyDescent="0.25">
      <c r="A44" s="40" t="s">
        <v>527</v>
      </c>
      <c r="B44" s="40"/>
      <c r="C44" s="40"/>
      <c r="D44" s="41" t="s">
        <v>510</v>
      </c>
      <c r="E44" s="41" t="s">
        <v>511</v>
      </c>
      <c r="F44" s="41" t="s">
        <v>508</v>
      </c>
    </row>
    <row r="45" spans="1:6" ht="20.100000000000001" customHeight="1" x14ac:dyDescent="0.25">
      <c r="A45" s="42" t="s">
        <v>528</v>
      </c>
      <c r="B45" s="73">
        <f>Summary!F67</f>
        <v>0</v>
      </c>
      <c r="C45" s="43">
        <f>IF(TRIM(Summary!F67)="Adequate internal staff capacity",0,IF(TRIM(Summary!F67)="Adequate through combination of internal staff and external support",1,IF(TRIM(Summary!F67)="Inadequate capacity (e.g., experiencing delays)",3,IF(TRIM(Summary!F67)="Don't Know",1,0))))</f>
        <v>0</v>
      </c>
      <c r="D45" s="44"/>
      <c r="E45" s="44"/>
      <c r="F45" s="44"/>
    </row>
    <row r="46" spans="1:6" ht="20.100000000000001" customHeight="1" x14ac:dyDescent="0.25">
      <c r="A46" s="42" t="s">
        <v>529</v>
      </c>
      <c r="B46" s="73">
        <f>Summary!F69</f>
        <v>0</v>
      </c>
      <c r="C46" s="43">
        <f>IF(TRIM(Summary!F69)="Adequate internal staff capacity",0,IF(TRIM(Summary!F69)="Adequate through combination of internal staff and external support",1,IF(TRIM(Summary!F69)="Inadequate capacity (e.g., experiencing delays)",3,IF(TRIM(Summary!F69)="Not applicable to my community",0,IF(TRIM(Summary!F69)="Don't Know",1,0)))))</f>
        <v>0</v>
      </c>
      <c r="D46" s="44"/>
      <c r="E46" s="44"/>
      <c r="F46" s="44"/>
    </row>
    <row r="47" spans="1:6" ht="20.100000000000001" customHeight="1" x14ac:dyDescent="0.25">
      <c r="A47" s="42" t="s">
        <v>530</v>
      </c>
      <c r="B47" s="73">
        <f>Summary!F71</f>
        <v>0</v>
      </c>
      <c r="C47" s="43">
        <f>IF(TRIM(Summary!F71)="Less than 6 months",0,IF(TRIM(Summary!F71)="6–12 months",1,IF(TRIM(Summary!F71)="12–18 months",2,IF(TRIM(Summary!F71)="More than 18 months",3,IF(TRIM(Summary!F71)="Don't Know",1,0)))))</f>
        <v>0</v>
      </c>
      <c r="D47" s="44"/>
      <c r="E47" s="44"/>
      <c r="F47" s="44"/>
    </row>
    <row r="48" spans="1:6" ht="20.100000000000001" customHeight="1" x14ac:dyDescent="0.25">
      <c r="A48" s="42" t="s">
        <v>531</v>
      </c>
      <c r="B48" s="73">
        <f>Summary!F72</f>
        <v>0</v>
      </c>
      <c r="C48" s="43">
        <f>IF(TRIM(Summary!F72)="No applications withdrawn",0,IF(TRIM(Summary!F72)="Yes, one application",1,IF(TRIM(Summary!F72)="Yes, multiple applications",3,IF(TRIM(Summary!F72)="Don't Know",1,0))))</f>
        <v>0</v>
      </c>
      <c r="D48" s="44"/>
      <c r="E48" s="44"/>
      <c r="F48" s="44"/>
    </row>
    <row r="49" spans="1:6" ht="20.100000000000001" customHeight="1" x14ac:dyDescent="0.25">
      <c r="A49" s="45" t="s">
        <v>515</v>
      </c>
      <c r="B49" s="38"/>
      <c r="C49" s="38"/>
      <c r="D49" s="39">
        <v>10</v>
      </c>
      <c r="E49" s="46">
        <f>C45+C46+C47+C48</f>
        <v>0</v>
      </c>
      <c r="F49" s="47" t="str">
        <f>IF(E49&lt;=C9,"Ready",IF(E49&lt;=D9,"Moderate Concern","High Concern"))</f>
        <v>Ready</v>
      </c>
    </row>
    <row r="50" spans="1:6" ht="20.100000000000001" customHeight="1" x14ac:dyDescent="0.25">
      <c r="A50" s="30"/>
      <c r="B50" s="30"/>
      <c r="C50" s="30"/>
      <c r="D50" s="30"/>
      <c r="E50" s="30"/>
      <c r="F50" s="30"/>
    </row>
    <row r="51" spans="1:6" ht="20.100000000000001" customHeight="1" x14ac:dyDescent="0.25">
      <c r="A51" s="40" t="s">
        <v>532</v>
      </c>
      <c r="B51" s="40"/>
      <c r="C51" s="40"/>
      <c r="D51" s="41" t="s">
        <v>510</v>
      </c>
      <c r="E51" s="41" t="s">
        <v>511</v>
      </c>
      <c r="F51" s="41" t="s">
        <v>508</v>
      </c>
    </row>
    <row r="52" spans="1:6" ht="20.100000000000001" customHeight="1" x14ac:dyDescent="0.25">
      <c r="A52" s="42" t="s">
        <v>533</v>
      </c>
      <c r="B52" s="73">
        <f>Summary!F74</f>
        <v>0</v>
      </c>
      <c r="C52" s="43">
        <f>IF(TRIM(Summary!F74)="Yes",0,IF(TRIM(Summary!F74)="No, but currently underway",1,IF(TRIM(Summary!F74)="No",3,IF(TRIM(Summary!F74)="Don't Know",1,0))))</f>
        <v>0</v>
      </c>
      <c r="D52" s="44"/>
      <c r="E52" s="44"/>
      <c r="F52" s="44"/>
    </row>
    <row r="53" spans="1:6" ht="20.100000000000001" customHeight="1" x14ac:dyDescent="0.25">
      <c r="A53" s="42" t="s">
        <v>534</v>
      </c>
      <c r="B53" s="73">
        <f>Summary!F75</f>
        <v>0</v>
      </c>
      <c r="C53" s="43">
        <f>IF(TRIM(Summary!F75)="Updated within last 5 years",0,IF(TRIM(Summary!F75)="5 to 10 years old",1,IF(TRIM(Summary!F75)="Notably outdated (10+ years)",2,IF(TRIM(Summary!F75)="Not applicable",0,0))))</f>
        <v>0</v>
      </c>
      <c r="D53" s="44"/>
      <c r="E53" s="44"/>
      <c r="F53" s="44"/>
    </row>
    <row r="54" spans="1:6" ht="20.100000000000001" customHeight="1" x14ac:dyDescent="0.25">
      <c r="A54" s="42" t="s">
        <v>535</v>
      </c>
      <c r="B54" s="73">
        <f>Summary!F77</f>
        <v>0</v>
      </c>
      <c r="C54" s="43">
        <f>IF(TRIM(Summary!F77)="Yes, frameworks are current and comprehensive",0,IF(TRIM(Summary!F77)="Frameworks exist but need updating",1,IF(TRIM(Summary!F77)="Limited or no formal documents exist",3,IF(TRIM(Summary!F77)="Don't Know",1,0))))</f>
        <v>0</v>
      </c>
      <c r="D54" s="44"/>
      <c r="E54" s="44"/>
      <c r="F54" s="44"/>
    </row>
    <row r="55" spans="1:6" ht="20.100000000000001" customHeight="1" x14ac:dyDescent="0.25">
      <c r="A55" s="42" t="s">
        <v>536</v>
      </c>
      <c r="B55" s="73">
        <f>Summary!F78</f>
        <v>0</v>
      </c>
      <c r="C55" s="43">
        <f>IF(TRIM(Summary!F78)="Yes, within last 2 years",0,IF(TRIM(Summary!F78)="Yes, 3–5 years ago",1,IF(TRIM(Summary!F78)="Yes, more than 5 years ago",2,IF(TRIM(Summary!F78)="No formal targets adopted",3,IF(TRIM(Summary!F78)="Not applicable",0,IF(TRIM(Summary!F78)="Don't Know",1,0))))))</f>
        <v>0</v>
      </c>
      <c r="D55" s="44"/>
      <c r="E55" s="44"/>
      <c r="F55" s="44"/>
    </row>
    <row r="56" spans="1:6" ht="20.100000000000001" customHeight="1" x14ac:dyDescent="0.25">
      <c r="A56" s="42" t="s">
        <v>537</v>
      </c>
      <c r="B56" s="73">
        <f>Summary!F79</f>
        <v>0</v>
      </c>
      <c r="C56" s="43">
        <f>IF(TRIM(Summary!F79)="Yes",0,IF(TRIM(Summary!F79)="Somewhat",1,IF(TRIM(Summary!F79)="No",3,IF(TRIM(Summary!F79)="There are no zoning regulations",2,IF(TRIM(Summary!F79)="Don't Know",1,0)))))</f>
        <v>0</v>
      </c>
      <c r="D56" s="44"/>
      <c r="E56" s="44"/>
      <c r="F56" s="44"/>
    </row>
    <row r="57" spans="1:6" ht="20.100000000000001" customHeight="1" x14ac:dyDescent="0.25">
      <c r="A57" s="45" t="s">
        <v>515</v>
      </c>
      <c r="B57" s="38"/>
      <c r="C57" s="38"/>
      <c r="D57" s="39">
        <v>12</v>
      </c>
      <c r="E57" s="46">
        <f>C52+C53+C54+C55+C56</f>
        <v>0</v>
      </c>
      <c r="F57" s="47" t="str">
        <f>IF(E57&lt;=C10,"Ready",IF(E57&lt;=D10,"Moderate Concern","High Concern"))</f>
        <v>Ready</v>
      </c>
    </row>
    <row r="58" spans="1:6" ht="20.100000000000001" customHeight="1" x14ac:dyDescent="0.25">
      <c r="A58" s="30"/>
      <c r="B58" s="30"/>
      <c r="C58" s="30"/>
      <c r="D58" s="30"/>
      <c r="E58" s="30"/>
      <c r="F58" s="30"/>
    </row>
    <row r="59" spans="1:6" ht="20.100000000000001" customHeight="1" x14ac:dyDescent="0.25">
      <c r="A59" s="40" t="s">
        <v>538</v>
      </c>
      <c r="B59" s="40"/>
      <c r="C59" s="40"/>
      <c r="D59" s="41" t="s">
        <v>510</v>
      </c>
      <c r="E59" s="41" t="s">
        <v>511</v>
      </c>
      <c r="F59" s="41" t="s">
        <v>508</v>
      </c>
    </row>
    <row r="60" spans="1:6" ht="20.100000000000001" customHeight="1" x14ac:dyDescent="0.25">
      <c r="A60" s="42" t="s">
        <v>539</v>
      </c>
      <c r="B60" s="73">
        <f>Summary!F96</f>
        <v>0</v>
      </c>
      <c r="C60" s="43">
        <f>IF(TRIM(Summary!F96)="Yes, fully cover costs",0,IF(TRIM(Summary!F96)="Partially cover costs",1,IF(TRIM(Summary!F96)="No, do not cover costs",2,IF(TRIM(Summary!F96)="Not applicable",0,IF(TRIM(Summary!F96)="Don't Know",1,0)))))</f>
        <v>0</v>
      </c>
      <c r="D60" s="44"/>
      <c r="E60" s="44"/>
      <c r="F60" s="44"/>
    </row>
    <row r="61" spans="1:6" ht="20.100000000000001" customHeight="1" x14ac:dyDescent="0.25">
      <c r="A61" s="42" t="s">
        <v>540</v>
      </c>
      <c r="B61" s="73">
        <f>Summary!F97</f>
        <v>0</v>
      </c>
      <c r="C61" s="43">
        <f>IF(TRIM(Summary!F97)="Yes, multiple times",0,IF(TRIM(Summary!F97)="Yes, once",1,IF(TRIM(Summary!F97)="No",2,IF(TRIM(Summary!F97)="Don't Know",1,0))))</f>
        <v>0</v>
      </c>
      <c r="D61" s="44"/>
      <c r="E61" s="44"/>
      <c r="F61" s="44"/>
    </row>
    <row r="62" spans="1:6" ht="20.100000000000001" customHeight="1" x14ac:dyDescent="0.25">
      <c r="A62" s="42" t="s">
        <v>541</v>
      </c>
      <c r="B62" s="73">
        <f>Summary!F98</f>
        <v>0</v>
      </c>
      <c r="C62" s="43">
        <f>IF(TRIM(Summary!F98)="Low (well below limits)",0,IF(TRIM(Summary!F98)="Moderate (approaching limits)",1,IF(TRIM(Summary!F98)="High (at or near limits)",3,IF(TRIM(Summary!F98)="Don't Know",1,0))))</f>
        <v>0</v>
      </c>
      <c r="D62" s="44"/>
      <c r="E62" s="44"/>
      <c r="F62" s="44"/>
    </row>
    <row r="63" spans="1:6" ht="20.100000000000001" customHeight="1" x14ac:dyDescent="0.25">
      <c r="A63" s="45" t="s">
        <v>515</v>
      </c>
      <c r="B63" s="38"/>
      <c r="C63" s="38"/>
      <c r="D63" s="39">
        <v>6</v>
      </c>
      <c r="E63" s="46">
        <f>C60+C61+C62</f>
        <v>0</v>
      </c>
      <c r="F63" s="47" t="str">
        <f>IF(E63&lt;=C11,"Ready",IF(E63&lt;=D11,"Moderate Concern","High Concern"))</f>
        <v>Ready</v>
      </c>
    </row>
    <row r="64" spans="1:6" ht="20.100000000000001" customHeight="1" x14ac:dyDescent="0.25">
      <c r="A64" s="30"/>
      <c r="B64" s="30"/>
      <c r="C64" s="30"/>
      <c r="D64" s="30"/>
      <c r="E64" s="30"/>
      <c r="F64" s="30"/>
    </row>
    <row r="65" spans="1:6" ht="20.100000000000001" customHeight="1" x14ac:dyDescent="0.25">
      <c r="A65" s="40" t="s">
        <v>542</v>
      </c>
      <c r="B65" s="40"/>
      <c r="C65" s="40"/>
      <c r="D65" s="41" t="s">
        <v>510</v>
      </c>
      <c r="E65" s="41" t="s">
        <v>511</v>
      </c>
      <c r="F65" s="41" t="s">
        <v>508</v>
      </c>
    </row>
    <row r="66" spans="1:6" ht="20.100000000000001" customHeight="1" x14ac:dyDescent="0.25">
      <c r="A66" s="42" t="s">
        <v>543</v>
      </c>
      <c r="B66" s="73">
        <f>Summary!F100</f>
        <v>0</v>
      </c>
      <c r="C66" s="43">
        <f>IF(TRIM(Summary!F100)="Yes, multiple engagement processes",0,IF(TRIM(Summary!F100)="Yes, one engagement process",1,IF(TRIM(Summary!F100)="No formal engagement",2,IF(TRIM(Summary!F100)="Don't Know",1,0))))</f>
        <v>0</v>
      </c>
      <c r="D66" s="44"/>
      <c r="E66" s="44"/>
      <c r="F66" s="44"/>
    </row>
    <row r="67" spans="1:6" ht="20.100000000000001" customHeight="1" x14ac:dyDescent="0.25">
      <c r="A67" s="42" t="s">
        <v>544</v>
      </c>
      <c r="B67" s="73" t="s">
        <v>545</v>
      </c>
      <c r="C67" s="43">
        <f>IF(Summary!F106="Yes",2,IF(Summary!F108="Yes",3,IF(SUMPRODUCT((Summary!F101:F105="Yes")*1)&gt;0,0,1)))</f>
        <v>1</v>
      </c>
      <c r="D67" s="44"/>
      <c r="E67" s="44"/>
      <c r="F67" s="44"/>
    </row>
    <row r="68" spans="1:6" ht="20.100000000000001" customHeight="1" x14ac:dyDescent="0.25">
      <c r="A68" s="45" t="s">
        <v>515</v>
      </c>
      <c r="B68" s="38"/>
      <c r="C68" s="38"/>
      <c r="D68" s="39">
        <v>5</v>
      </c>
      <c r="E68" s="46">
        <f>C66+C67</f>
        <v>1</v>
      </c>
      <c r="F68" s="47" t="str">
        <f>IF(E68&lt;=C12,"Ready",IF(E68&lt;=D12,"Moderate Concern","High Concern"))</f>
        <v>Ready</v>
      </c>
    </row>
    <row r="69" spans="1:6" ht="20.100000000000001" customHeight="1" x14ac:dyDescent="0.25">
      <c r="A69" s="30"/>
      <c r="B69" s="30"/>
      <c r="C69" s="30"/>
      <c r="D69" s="30"/>
      <c r="E69" s="30"/>
      <c r="F69" s="30"/>
    </row>
    <row r="70" spans="1:6" ht="20.100000000000001" customHeight="1" x14ac:dyDescent="0.25">
      <c r="A70" s="40" t="s">
        <v>546</v>
      </c>
      <c r="B70" s="40"/>
      <c r="C70" s="40"/>
      <c r="D70" s="41" t="s">
        <v>510</v>
      </c>
      <c r="E70" s="41" t="s">
        <v>511</v>
      </c>
      <c r="F70" s="41" t="s">
        <v>508</v>
      </c>
    </row>
    <row r="71" spans="1:6" ht="20.100000000000001" customHeight="1" x14ac:dyDescent="0.25">
      <c r="A71" s="42" t="s">
        <v>547</v>
      </c>
      <c r="B71" s="73">
        <f>Summary!F120</f>
        <v>0</v>
      </c>
      <c r="C71" s="43">
        <f>IF(TRIM(Summary!F120)="Yes, many interested",0,IF(TRIM(Summary!F120)="Some interest",1,IF(TRIM(Summary!F120)="Little interest",2,IF(TRIM(Summary!F120)="Don't Know",1,0))))</f>
        <v>0</v>
      </c>
      <c r="D71" s="44"/>
      <c r="E71" s="44"/>
      <c r="F71" s="44"/>
    </row>
    <row r="72" spans="1:6" ht="20.100000000000001" customHeight="1" x14ac:dyDescent="0.25">
      <c r="A72" s="42" t="s">
        <v>548</v>
      </c>
      <c r="B72" s="73">
        <f>Summary!F130</f>
        <v>0</v>
      </c>
      <c r="C72" s="43">
        <f>IF(TRIM(Summary!F130)="Yes",0,IF(TRIM(Summary!F130)="No",2,IF(TRIM(Summary!F130)="Don't Know",1,0)))</f>
        <v>0</v>
      </c>
      <c r="D72" s="44"/>
      <c r="E72" s="44"/>
      <c r="F72" s="44"/>
    </row>
    <row r="73" spans="1:6" ht="20.100000000000001" customHeight="1" x14ac:dyDescent="0.25">
      <c r="A73" s="42" t="s">
        <v>549</v>
      </c>
      <c r="B73" s="73">
        <f>SUMPRODUCT((Summary!F121:F129="Yes")*1)</f>
        <v>0</v>
      </c>
      <c r="C73" s="43">
        <f>IF(SUMPRODUCT((Summary!F121:F129="Yes")*1)&lt;=1,0,IF(SUMPRODUCT((Summary!F121:F129="Yes")*1)&lt;=3,1,IF(SUMPRODUCT((Summary!F121:F129="Yes")*1)&lt;=5,2,3)))</f>
        <v>0</v>
      </c>
      <c r="D73" s="44"/>
      <c r="E73" s="44"/>
      <c r="F73" s="44"/>
    </row>
    <row r="74" spans="1:6" ht="20.100000000000001" customHeight="1" x14ac:dyDescent="0.25">
      <c r="A74" s="45" t="s">
        <v>515</v>
      </c>
      <c r="B74" s="38"/>
      <c r="C74" s="38"/>
      <c r="D74" s="39">
        <v>7</v>
      </c>
      <c r="E74" s="46">
        <f>C71+C72+C73</f>
        <v>0</v>
      </c>
      <c r="F74" s="47" t="str">
        <f>IF(E74&lt;=C13,"Ready",IF(E74&lt;=D13,"Moderate Concern","High Concern"))</f>
        <v>Ready</v>
      </c>
    </row>
    <row r="75" spans="1:6" ht="20.100000000000001" customHeight="1" x14ac:dyDescent="0.25">
      <c r="A75" s="30"/>
      <c r="B75" s="30"/>
      <c r="C75" s="30"/>
      <c r="D75" s="30"/>
      <c r="E75" s="30"/>
      <c r="F75" s="30"/>
    </row>
    <row r="76" spans="1:6" ht="20.100000000000001" customHeight="1" x14ac:dyDescent="0.25">
      <c r="A76" s="40" t="s">
        <v>550</v>
      </c>
      <c r="B76" s="40"/>
      <c r="C76" s="40"/>
      <c r="D76" s="41" t="s">
        <v>510</v>
      </c>
      <c r="E76" s="41" t="s">
        <v>511</v>
      </c>
      <c r="F76" s="41" t="s">
        <v>508</v>
      </c>
    </row>
    <row r="77" spans="1:6" ht="20.100000000000001" customHeight="1" x14ac:dyDescent="0.25">
      <c r="A77" s="42" t="s">
        <v>551</v>
      </c>
      <c r="B77" s="73">
        <f>Summary!F152</f>
        <v>0</v>
      </c>
      <c r="C77" s="43">
        <f>IF(TRIM(Summary!F152)="Yes, risks have been formally identified (e.g., through a study, assessment, or plan)",0,IF(TRIM(Summary!F152)="Yes, risks are known informally but not formally documented",1,IF(TRIM(Summary!F152)="No, climate risks have not been considered",2,IF(TRIM(Summary!F152)="Don't Know",1,0))))</f>
        <v>0</v>
      </c>
      <c r="D77" s="44"/>
      <c r="E77" s="44"/>
      <c r="F77" s="44"/>
    </row>
    <row r="78" spans="1:6" ht="20.100000000000001" customHeight="1" x14ac:dyDescent="0.25">
      <c r="A78" s="45" t="s">
        <v>515</v>
      </c>
      <c r="B78" s="38"/>
      <c r="C78" s="38"/>
      <c r="D78" s="39">
        <v>4</v>
      </c>
      <c r="E78" s="46">
        <f>C77</f>
        <v>0</v>
      </c>
      <c r="F78" s="47" t="str">
        <f>IF(E78&lt;=C14,"Ready",IF(E78&lt;=D14,"Moderate Concern","High Concern"))</f>
        <v>Ready</v>
      </c>
    </row>
    <row r="79" spans="1:6" ht="20.100000000000001" customHeight="1" x14ac:dyDescent="0.25">
      <c r="A79" s="30"/>
      <c r="B79" s="30"/>
      <c r="C79" s="30"/>
      <c r="D79" s="30"/>
      <c r="E79" s="30"/>
      <c r="F79" s="30"/>
    </row>
    <row r="80" spans="1:6" ht="20.100000000000001" customHeight="1" x14ac:dyDescent="0.25"/>
    <row r="81" spans="1:6" ht="20.100000000000001" customHeight="1" x14ac:dyDescent="0.25">
      <c r="A81" s="31" t="s">
        <v>552</v>
      </c>
      <c r="B81" s="74"/>
      <c r="C81" s="31"/>
      <c r="D81" s="31"/>
      <c r="E81" s="31"/>
      <c r="F81" s="31"/>
    </row>
    <row r="82" spans="1:6" ht="20.100000000000001" customHeight="1" x14ac:dyDescent="0.25">
      <c r="A82" s="32" t="s">
        <v>479</v>
      </c>
      <c r="B82" s="32" t="s">
        <v>484</v>
      </c>
      <c r="C82" s="32"/>
      <c r="D82" s="32" t="s">
        <v>510</v>
      </c>
      <c r="E82" s="32" t="s">
        <v>511</v>
      </c>
      <c r="F82" s="32" t="s">
        <v>508</v>
      </c>
    </row>
    <row r="83" spans="1:6" ht="20.100000000000001" customHeight="1" x14ac:dyDescent="0.25">
      <c r="A83" s="48" t="s">
        <v>485</v>
      </c>
      <c r="B83" s="49" t="s">
        <v>486</v>
      </c>
      <c r="C83" s="50"/>
      <c r="D83" s="51">
        <f>E27</f>
        <v>0</v>
      </c>
      <c r="E83" s="52">
        <v>8</v>
      </c>
      <c r="F83" s="47" t="str">
        <f>F27</f>
        <v>Ready</v>
      </c>
    </row>
    <row r="84" spans="1:6" ht="20.100000000000001" customHeight="1" x14ac:dyDescent="0.25">
      <c r="A84" s="48" t="s">
        <v>487</v>
      </c>
      <c r="B84" s="49" t="s">
        <v>486</v>
      </c>
      <c r="C84" s="50"/>
      <c r="D84" s="51">
        <f>E36</f>
        <v>0</v>
      </c>
      <c r="E84" s="52">
        <v>14</v>
      </c>
      <c r="F84" s="47" t="str">
        <f>F36</f>
        <v>Ready</v>
      </c>
    </row>
    <row r="85" spans="1:6" ht="20.100000000000001" customHeight="1" x14ac:dyDescent="0.25">
      <c r="A85" s="50" t="s">
        <v>488</v>
      </c>
      <c r="B85" s="52" t="s">
        <v>489</v>
      </c>
      <c r="C85" s="50"/>
      <c r="D85" s="51">
        <f>E42</f>
        <v>0</v>
      </c>
      <c r="E85" s="52">
        <v>8</v>
      </c>
      <c r="F85" s="47" t="str">
        <f>F42</f>
        <v>Ready</v>
      </c>
    </row>
    <row r="86" spans="1:6" ht="20.100000000000001" customHeight="1" x14ac:dyDescent="0.25">
      <c r="A86" s="50" t="s">
        <v>490</v>
      </c>
      <c r="B86" s="52" t="s">
        <v>489</v>
      </c>
      <c r="C86" s="50"/>
      <c r="D86" s="51">
        <f>E49</f>
        <v>0</v>
      </c>
      <c r="E86" s="52">
        <v>10</v>
      </c>
      <c r="F86" s="47" t="str">
        <f>F49</f>
        <v>Ready</v>
      </c>
    </row>
    <row r="87" spans="1:6" ht="20.100000000000001" customHeight="1" x14ac:dyDescent="0.25">
      <c r="A87" s="48" t="s">
        <v>491</v>
      </c>
      <c r="B87" s="49" t="s">
        <v>486</v>
      </c>
      <c r="C87" s="50"/>
      <c r="D87" s="51">
        <f>E57</f>
        <v>0</v>
      </c>
      <c r="E87" s="52">
        <v>12</v>
      </c>
      <c r="F87" s="47" t="str">
        <f>F57</f>
        <v>Ready</v>
      </c>
    </row>
    <row r="88" spans="1:6" ht="20.100000000000001" customHeight="1" x14ac:dyDescent="0.25">
      <c r="A88" s="50" t="s">
        <v>492</v>
      </c>
      <c r="B88" s="52" t="s">
        <v>489</v>
      </c>
      <c r="C88" s="50"/>
      <c r="D88" s="51">
        <f>E63</f>
        <v>0</v>
      </c>
      <c r="E88" s="52">
        <v>6</v>
      </c>
      <c r="F88" s="47" t="str">
        <f>F63</f>
        <v>Ready</v>
      </c>
    </row>
    <row r="89" spans="1:6" ht="20.100000000000001" customHeight="1" x14ac:dyDescent="0.25">
      <c r="A89" s="50" t="s">
        <v>493</v>
      </c>
      <c r="B89" s="52" t="s">
        <v>489</v>
      </c>
      <c r="C89" s="50"/>
      <c r="D89" s="51">
        <f>E68</f>
        <v>1</v>
      </c>
      <c r="E89" s="52">
        <v>5</v>
      </c>
      <c r="F89" s="47" t="str">
        <f>F68</f>
        <v>Ready</v>
      </c>
    </row>
    <row r="90" spans="1:6" ht="20.100000000000001" customHeight="1" x14ac:dyDescent="0.25">
      <c r="A90" s="50" t="s">
        <v>494</v>
      </c>
      <c r="B90" s="52" t="s">
        <v>489</v>
      </c>
      <c r="C90" s="50"/>
      <c r="D90" s="51">
        <f>E74</f>
        <v>0</v>
      </c>
      <c r="E90" s="52">
        <v>7</v>
      </c>
      <c r="F90" s="47" t="str">
        <f>F74</f>
        <v>Ready</v>
      </c>
    </row>
    <row r="91" spans="1:6" ht="20.100000000000001" customHeight="1" x14ac:dyDescent="0.25">
      <c r="A91" s="50" t="s">
        <v>495</v>
      </c>
      <c r="B91" s="52" t="s">
        <v>489</v>
      </c>
      <c r="C91" s="50"/>
      <c r="D91" s="51">
        <f>E78</f>
        <v>0</v>
      </c>
      <c r="E91" s="52">
        <v>4</v>
      </c>
      <c r="F91" s="47" t="str">
        <f>F78</f>
        <v>Ready</v>
      </c>
    </row>
  </sheetData>
  <mergeCells count="9">
    <mergeCell ref="C22:D22"/>
    <mergeCell ref="A1:F1"/>
    <mergeCell ref="A4:F4"/>
    <mergeCell ref="A16:F16"/>
    <mergeCell ref="A21:F21"/>
    <mergeCell ref="A2:F2"/>
    <mergeCell ref="B17:F17"/>
    <mergeCell ref="B18:F18"/>
    <mergeCell ref="B19:F19"/>
  </mergeCells>
  <conditionalFormatting sqref="F27">
    <cfRule type="cellIs" dxfId="29" priority="29" operator="equal">
      <formula>"Ready"</formula>
    </cfRule>
    <cfRule type="cellIs" dxfId="28" priority="30" operator="equal">
      <formula>"Moderate Concern"</formula>
    </cfRule>
    <cfRule type="cellIs" dxfId="27" priority="31" operator="equal">
      <formula>"High Concern"</formula>
    </cfRule>
  </conditionalFormatting>
  <conditionalFormatting sqref="F36">
    <cfRule type="cellIs" dxfId="26" priority="32" operator="equal">
      <formula>"Ready"</formula>
    </cfRule>
    <cfRule type="cellIs" dxfId="25" priority="33" operator="equal">
      <formula>"Moderate Concern"</formula>
    </cfRule>
    <cfRule type="cellIs" dxfId="24" priority="34" operator="equal">
      <formula>"High Concern"</formula>
    </cfRule>
  </conditionalFormatting>
  <conditionalFormatting sqref="F42">
    <cfRule type="cellIs" dxfId="23" priority="35" operator="equal">
      <formula>"Ready"</formula>
    </cfRule>
    <cfRule type="cellIs" dxfId="22" priority="36" operator="equal">
      <formula>"Moderate Concern"</formula>
    </cfRule>
    <cfRule type="cellIs" dxfId="21" priority="37" operator="equal">
      <formula>"High Concern"</formula>
    </cfRule>
  </conditionalFormatting>
  <conditionalFormatting sqref="F49">
    <cfRule type="cellIs" dxfId="20" priority="38" operator="equal">
      <formula>"Ready"</formula>
    </cfRule>
    <cfRule type="cellIs" dxfId="19" priority="39" operator="equal">
      <formula>"Moderate Concern"</formula>
    </cfRule>
    <cfRule type="cellIs" dxfId="18" priority="40" operator="equal">
      <formula>"High Concern"</formula>
    </cfRule>
  </conditionalFormatting>
  <conditionalFormatting sqref="F57">
    <cfRule type="cellIs" dxfId="17" priority="41" operator="equal">
      <formula>"Ready"</formula>
    </cfRule>
    <cfRule type="cellIs" dxfId="16" priority="42" operator="equal">
      <formula>"Moderate Concern"</formula>
    </cfRule>
    <cfRule type="cellIs" dxfId="15" priority="43" operator="equal">
      <formula>"High Concern"</formula>
    </cfRule>
  </conditionalFormatting>
  <conditionalFormatting sqref="F63">
    <cfRule type="cellIs" dxfId="14" priority="44" operator="equal">
      <formula>"Ready"</formula>
    </cfRule>
    <cfRule type="cellIs" dxfId="13" priority="45" operator="equal">
      <formula>"Moderate Concern"</formula>
    </cfRule>
    <cfRule type="cellIs" dxfId="12" priority="46" operator="equal">
      <formula>"High Concern"</formula>
    </cfRule>
  </conditionalFormatting>
  <conditionalFormatting sqref="F68">
    <cfRule type="cellIs" dxfId="11" priority="47" operator="equal">
      <formula>"Ready"</formula>
    </cfRule>
    <cfRule type="cellIs" dxfId="10" priority="48" operator="equal">
      <formula>"Moderate Concern"</formula>
    </cfRule>
    <cfRule type="cellIs" dxfId="9" priority="49" operator="equal">
      <formula>"High Concern"</formula>
    </cfRule>
  </conditionalFormatting>
  <conditionalFormatting sqref="F74">
    <cfRule type="cellIs" dxfId="8" priority="50" operator="equal">
      <formula>"Ready"</formula>
    </cfRule>
    <cfRule type="cellIs" dxfId="7" priority="51" operator="equal">
      <formula>"Moderate Concern"</formula>
    </cfRule>
    <cfRule type="cellIs" dxfId="6" priority="52" operator="equal">
      <formula>"High Concern"</formula>
    </cfRule>
  </conditionalFormatting>
  <conditionalFormatting sqref="F78">
    <cfRule type="cellIs" dxfId="5" priority="53" operator="equal">
      <formula>"Ready"</formula>
    </cfRule>
    <cfRule type="cellIs" dxfId="4" priority="54" operator="equal">
      <formula>"Moderate Concern"</formula>
    </cfRule>
    <cfRule type="cellIs" dxfId="3" priority="55" operator="equal">
      <formula>"High Concern"</formula>
    </cfRule>
  </conditionalFormatting>
  <conditionalFormatting sqref="F83:F91">
    <cfRule type="cellIs" dxfId="2" priority="2" operator="equal">
      <formula>"Ready"</formula>
    </cfRule>
    <cfRule type="cellIs" dxfId="1" priority="3" operator="equal">
      <formula>"Moderate Concern"</formula>
    </cfRule>
    <cfRule type="cellIs" dxfId="0" priority="4" operator="equal">
      <formula>"High Concern"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17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19</v>
      </c>
      <c r="B3" s="82"/>
      <c r="C3" s="82"/>
    </row>
    <row r="4" spans="1:3" ht="30" customHeight="1" x14ac:dyDescent="0.25">
      <c r="A4" s="5" t="s">
        <v>20</v>
      </c>
      <c r="B4" s="6"/>
      <c r="C4" s="7" t="s">
        <v>21</v>
      </c>
    </row>
    <row r="5" spans="1:3" ht="19.5" customHeight="1" x14ac:dyDescent="0.25">
      <c r="B5" s="8" t="s">
        <v>22</v>
      </c>
    </row>
    <row r="6" spans="1:3" ht="19.5" customHeight="1" x14ac:dyDescent="0.25">
      <c r="B6" s="8" t="s">
        <v>23</v>
      </c>
    </row>
    <row r="7" spans="1:3" ht="19.5" customHeight="1" x14ac:dyDescent="0.25">
      <c r="B7" s="8" t="s">
        <v>24</v>
      </c>
    </row>
    <row r="8" spans="1:3" ht="19.5" customHeight="1" x14ac:dyDescent="0.25">
      <c r="B8" s="8" t="s">
        <v>25</v>
      </c>
    </row>
    <row r="9" spans="1:3" ht="19.5" customHeight="1" x14ac:dyDescent="0.25">
      <c r="B9" s="8" t="s">
        <v>26</v>
      </c>
    </row>
    <row r="10" spans="1:3" ht="19.5" customHeight="1" x14ac:dyDescent="0.25"/>
    <row r="11" spans="1:3" ht="30" customHeight="1" x14ac:dyDescent="0.25">
      <c r="A11" s="82" t="s">
        <v>27</v>
      </c>
      <c r="B11" s="82"/>
      <c r="C11" s="82"/>
    </row>
    <row r="12" spans="1:3" ht="19.5" customHeight="1" x14ac:dyDescent="0.25">
      <c r="A12" s="9" t="s">
        <v>28</v>
      </c>
      <c r="B12" s="85"/>
      <c r="C12" s="85"/>
    </row>
    <row r="13" spans="1:3" ht="19.5" customHeight="1" x14ac:dyDescent="0.25">
      <c r="B13" s="85"/>
      <c r="C13" s="85"/>
    </row>
    <row r="14" spans="1:3" ht="19.5" customHeight="1" x14ac:dyDescent="0.25">
      <c r="B14" s="85"/>
      <c r="C14" s="85"/>
    </row>
    <row r="15" spans="1:3" ht="19.5" customHeight="1" x14ac:dyDescent="0.25"/>
    <row r="16" spans="1:3" ht="30" customHeight="1" x14ac:dyDescent="0.25">
      <c r="A16" s="82" t="s">
        <v>29</v>
      </c>
      <c r="B16" s="82"/>
      <c r="C16" s="82"/>
    </row>
    <row r="17" spans="1:3" ht="30" customHeight="1" x14ac:dyDescent="0.25">
      <c r="A17" s="5" t="s">
        <v>20</v>
      </c>
      <c r="B17" s="6"/>
      <c r="C17" s="7" t="s">
        <v>21</v>
      </c>
    </row>
    <row r="18" spans="1:3" ht="19.5" customHeight="1" x14ac:dyDescent="0.25">
      <c r="B18" s="8" t="s">
        <v>30</v>
      </c>
    </row>
    <row r="19" spans="1:3" ht="19.5" customHeight="1" x14ac:dyDescent="0.25">
      <c r="B19" s="8" t="s">
        <v>31</v>
      </c>
    </row>
    <row r="20" spans="1:3" ht="19.5" customHeight="1" x14ac:dyDescent="0.25">
      <c r="B20" s="8" t="s">
        <v>32</v>
      </c>
    </row>
    <row r="21" spans="1:3" ht="19.5" customHeight="1" x14ac:dyDescent="0.25">
      <c r="B21" s="8" t="s">
        <v>33</v>
      </c>
    </row>
    <row r="22" spans="1:3" ht="7.5" customHeight="1" x14ac:dyDescent="0.25"/>
  </sheetData>
  <mergeCells count="6">
    <mergeCell ref="A16:C16"/>
    <mergeCell ref="A1:C1"/>
    <mergeCell ref="A2:C2"/>
    <mergeCell ref="A3:C3"/>
    <mergeCell ref="A11:C11"/>
    <mergeCell ref="B12:C14"/>
  </mergeCells>
  <dataValidations count="2">
    <dataValidation type="list" allowBlank="1" showErrorMessage="1" errorTitle="Invalid selection" error="Please select a valid option." sqref="B4" xr:uid="{00000000-0002-0000-0100-000000000000}">
      <formula1>$B$5:$B$9</formula1>
      <formula2>0</formula2>
    </dataValidation>
    <dataValidation type="list" allowBlank="1" showErrorMessage="1" errorTitle="Invalid selection" error="Please select a valid option." sqref="B17" xr:uid="{00000000-0002-0000-0100-000001000000}">
      <formula1>$B$18:$B$21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34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35</v>
      </c>
      <c r="B3" s="82"/>
      <c r="C3" s="82"/>
    </row>
    <row r="4" spans="1:3" ht="30" customHeight="1" x14ac:dyDescent="0.25">
      <c r="A4" s="10" t="s">
        <v>20</v>
      </c>
      <c r="B4" s="1"/>
      <c r="C4" s="11" t="s">
        <v>21</v>
      </c>
    </row>
    <row r="5" spans="1:3" ht="19.5" customHeight="1" x14ac:dyDescent="0.25">
      <c r="B5" s="8" t="s">
        <v>36</v>
      </c>
    </row>
    <row r="6" spans="1:3" ht="19.5" customHeight="1" x14ac:dyDescent="0.25">
      <c r="B6" s="8" t="s">
        <v>37</v>
      </c>
    </row>
    <row r="7" spans="1:3" ht="19.5" customHeight="1" x14ac:dyDescent="0.25">
      <c r="B7" s="8" t="s">
        <v>38</v>
      </c>
    </row>
    <row r="8" spans="1:3" ht="19.5" customHeight="1" x14ac:dyDescent="0.25"/>
    <row r="9" spans="1:3" ht="30" customHeight="1" x14ac:dyDescent="0.25">
      <c r="A9" s="82" t="s">
        <v>39</v>
      </c>
      <c r="B9" s="82"/>
      <c r="C9" s="82"/>
    </row>
    <row r="10" spans="1:3" ht="30" customHeight="1" x14ac:dyDescent="0.25">
      <c r="A10" s="10" t="s">
        <v>20</v>
      </c>
      <c r="B10" s="1"/>
      <c r="C10" s="11" t="s">
        <v>21</v>
      </c>
    </row>
    <row r="11" spans="1:3" ht="19.5" customHeight="1" x14ac:dyDescent="0.25">
      <c r="B11" s="8" t="s">
        <v>40</v>
      </c>
    </row>
    <row r="12" spans="1:3" ht="19.5" customHeight="1" x14ac:dyDescent="0.25">
      <c r="B12" s="8" t="s">
        <v>41</v>
      </c>
    </row>
    <row r="13" spans="1:3" ht="19.5" customHeight="1" x14ac:dyDescent="0.25">
      <c r="B13" s="8" t="s">
        <v>42</v>
      </c>
    </row>
    <row r="14" spans="1:3" ht="19.5" customHeight="1" x14ac:dyDescent="0.25">
      <c r="B14" s="8" t="s">
        <v>43</v>
      </c>
    </row>
    <row r="15" spans="1:3" ht="19.5" customHeight="1" x14ac:dyDescent="0.25">
      <c r="B15" s="8" t="s">
        <v>44</v>
      </c>
    </row>
    <row r="16" spans="1:3" ht="19.5" customHeight="1" x14ac:dyDescent="0.25">
      <c r="B16" s="8" t="s">
        <v>45</v>
      </c>
    </row>
    <row r="17" spans="1:3" ht="19.5" customHeight="1" x14ac:dyDescent="0.25"/>
    <row r="18" spans="1:3" ht="30" customHeight="1" x14ac:dyDescent="0.25">
      <c r="A18" s="82" t="s">
        <v>46</v>
      </c>
      <c r="B18" s="82"/>
      <c r="C18" s="82"/>
    </row>
    <row r="19" spans="1:3" ht="30" customHeight="1" x14ac:dyDescent="0.25">
      <c r="A19" s="10" t="s">
        <v>20</v>
      </c>
      <c r="B19" s="1"/>
      <c r="C19" s="11" t="s">
        <v>21</v>
      </c>
    </row>
    <row r="20" spans="1:3" ht="19.5" customHeight="1" x14ac:dyDescent="0.25">
      <c r="B20" s="8" t="s">
        <v>47</v>
      </c>
    </row>
    <row r="21" spans="1:3" ht="19.5" customHeight="1" x14ac:dyDescent="0.25">
      <c r="B21" s="8" t="s">
        <v>48</v>
      </c>
    </row>
    <row r="22" spans="1:3" ht="19.5" customHeight="1" x14ac:dyDescent="0.25">
      <c r="B22" s="8" t="s">
        <v>49</v>
      </c>
    </row>
    <row r="23" spans="1:3" ht="19.5" customHeight="1" x14ac:dyDescent="0.25">
      <c r="B23" s="8" t="s">
        <v>50</v>
      </c>
    </row>
    <row r="24" spans="1:3" ht="7.5" customHeight="1" x14ac:dyDescent="0.25"/>
  </sheetData>
  <mergeCells count="5">
    <mergeCell ref="A1:C1"/>
    <mergeCell ref="A2:C2"/>
    <mergeCell ref="A3:C3"/>
    <mergeCell ref="A9:C9"/>
    <mergeCell ref="A18:C18"/>
  </mergeCells>
  <dataValidations count="3">
    <dataValidation type="list" allowBlank="1" showErrorMessage="1" errorTitle="Invalid selection" error="Please select a valid option." sqref="B4" xr:uid="{00000000-0002-0000-0200-000000000000}">
      <formula1>$B$5:$B$7</formula1>
      <formula2>0</formula2>
    </dataValidation>
    <dataValidation type="list" allowBlank="1" showErrorMessage="1" errorTitle="Invalid selection" error="Please select a valid option." sqref="B10" xr:uid="{00000000-0002-0000-0200-000001000000}">
      <formula1>$B$11:$B$16</formula1>
      <formula2>0</formula2>
    </dataValidation>
    <dataValidation type="list" allowBlank="1" showErrorMessage="1" errorTitle="Invalid selection" error="Please select a valid option." sqref="B19" xr:uid="{00000000-0002-0000-0200-000002000000}">
      <formula1>$B$20:$B$23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1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51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52</v>
      </c>
      <c r="B3" s="82"/>
      <c r="C3" s="82"/>
    </row>
    <row r="4" spans="1:3" ht="30" customHeight="1" x14ac:dyDescent="0.25">
      <c r="A4" s="10" t="s">
        <v>20</v>
      </c>
      <c r="B4" s="1"/>
      <c r="C4" s="11" t="s">
        <v>21</v>
      </c>
    </row>
    <row r="5" spans="1:3" ht="19.5" customHeight="1" x14ac:dyDescent="0.25">
      <c r="B5" s="8" t="s">
        <v>53</v>
      </c>
    </row>
    <row r="6" spans="1:3" ht="19.5" customHeight="1" x14ac:dyDescent="0.25">
      <c r="B6" s="8" t="s">
        <v>54</v>
      </c>
    </row>
    <row r="7" spans="1:3" ht="19.5" customHeight="1" x14ac:dyDescent="0.25">
      <c r="B7" s="8" t="s">
        <v>55</v>
      </c>
    </row>
    <row r="8" spans="1:3" ht="19.5" customHeight="1" x14ac:dyDescent="0.25">
      <c r="B8" s="8" t="s">
        <v>56</v>
      </c>
    </row>
    <row r="9" spans="1:3" ht="19.5" customHeight="1" x14ac:dyDescent="0.25">
      <c r="B9" s="8" t="s">
        <v>38</v>
      </c>
    </row>
    <row r="10" spans="1:3" ht="19.5" customHeight="1" x14ac:dyDescent="0.25">
      <c r="B10" s="8" t="s">
        <v>57</v>
      </c>
    </row>
    <row r="11" spans="1:3" ht="19.5" customHeight="1" x14ac:dyDescent="0.25"/>
    <row r="12" spans="1:3" ht="30" customHeight="1" x14ac:dyDescent="0.25">
      <c r="A12" s="82" t="s">
        <v>58</v>
      </c>
      <c r="B12" s="82"/>
      <c r="C12" s="82"/>
    </row>
    <row r="13" spans="1:3" ht="30" customHeight="1" x14ac:dyDescent="0.25">
      <c r="A13" s="10" t="s">
        <v>20</v>
      </c>
      <c r="B13" s="1"/>
      <c r="C13" s="11" t="s">
        <v>21</v>
      </c>
    </row>
    <row r="14" spans="1:3" ht="19.5" customHeight="1" x14ac:dyDescent="0.25">
      <c r="B14" s="8" t="s">
        <v>59</v>
      </c>
    </row>
    <row r="15" spans="1:3" ht="19.5" customHeight="1" x14ac:dyDescent="0.25">
      <c r="B15" s="8" t="s">
        <v>54</v>
      </c>
    </row>
    <row r="16" spans="1:3" ht="19.5" customHeight="1" x14ac:dyDescent="0.25">
      <c r="B16" s="8" t="s">
        <v>55</v>
      </c>
    </row>
    <row r="17" spans="1:3" ht="19.5" customHeight="1" x14ac:dyDescent="0.25">
      <c r="B17" s="8" t="s">
        <v>38</v>
      </c>
    </row>
    <row r="18" spans="1:3" ht="19.5" customHeight="1" x14ac:dyDescent="0.25">
      <c r="B18" s="8" t="s">
        <v>60</v>
      </c>
    </row>
    <row r="19" spans="1:3" ht="19.5" customHeight="1" x14ac:dyDescent="0.25"/>
    <row r="20" spans="1:3" ht="30" customHeight="1" x14ac:dyDescent="0.25">
      <c r="A20" s="82" t="s">
        <v>61</v>
      </c>
      <c r="B20" s="82"/>
      <c r="C20" s="82"/>
    </row>
    <row r="21" spans="1:3" ht="30" customHeight="1" x14ac:dyDescent="0.25">
      <c r="A21" s="10" t="s">
        <v>20</v>
      </c>
      <c r="B21" s="1"/>
      <c r="C21" s="11" t="s">
        <v>21</v>
      </c>
    </row>
    <row r="22" spans="1:3" ht="19.5" customHeight="1" x14ac:dyDescent="0.25">
      <c r="B22" s="8" t="s">
        <v>59</v>
      </c>
    </row>
    <row r="23" spans="1:3" ht="19.5" customHeight="1" x14ac:dyDescent="0.25">
      <c r="B23" s="8" t="s">
        <v>54</v>
      </c>
    </row>
    <row r="24" spans="1:3" ht="19.5" customHeight="1" x14ac:dyDescent="0.25">
      <c r="B24" s="8" t="s">
        <v>55</v>
      </c>
    </row>
    <row r="25" spans="1:3" ht="19.5" customHeight="1" x14ac:dyDescent="0.25">
      <c r="B25" s="8" t="s">
        <v>38</v>
      </c>
    </row>
    <row r="26" spans="1:3" ht="19.5" customHeight="1" x14ac:dyDescent="0.25">
      <c r="B26" s="8" t="s">
        <v>62</v>
      </c>
    </row>
    <row r="27" spans="1:3" ht="19.5" customHeight="1" x14ac:dyDescent="0.25"/>
    <row r="28" spans="1:3" ht="30" customHeight="1" x14ac:dyDescent="0.25">
      <c r="A28" s="82" t="s">
        <v>63</v>
      </c>
      <c r="B28" s="82"/>
      <c r="C28" s="82"/>
    </row>
    <row r="29" spans="1:3" ht="30" customHeight="1" x14ac:dyDescent="0.25">
      <c r="A29" s="10" t="s">
        <v>20</v>
      </c>
      <c r="B29" s="1"/>
      <c r="C29" s="11" t="s">
        <v>21</v>
      </c>
    </row>
    <row r="30" spans="1:3" ht="19.5" customHeight="1" x14ac:dyDescent="0.25">
      <c r="B30" s="8" t="s">
        <v>64</v>
      </c>
    </row>
    <row r="31" spans="1:3" ht="19.5" customHeight="1" x14ac:dyDescent="0.25">
      <c r="B31" s="8" t="s">
        <v>65</v>
      </c>
    </row>
    <row r="32" spans="1:3" ht="19.5" customHeight="1" x14ac:dyDescent="0.25">
      <c r="B32" s="8" t="s">
        <v>66</v>
      </c>
    </row>
    <row r="33" spans="1:3" ht="19.5" customHeight="1" x14ac:dyDescent="0.25">
      <c r="B33" s="8" t="s">
        <v>38</v>
      </c>
    </row>
    <row r="34" spans="1:3" ht="19.5" customHeight="1" x14ac:dyDescent="0.25"/>
    <row r="35" spans="1:3" ht="30" customHeight="1" x14ac:dyDescent="0.25">
      <c r="A35" s="82" t="s">
        <v>67</v>
      </c>
      <c r="B35" s="82"/>
      <c r="C35" s="82"/>
    </row>
    <row r="36" spans="1:3" ht="30" customHeight="1" x14ac:dyDescent="0.25">
      <c r="A36" s="10" t="s">
        <v>20</v>
      </c>
      <c r="B36" s="1"/>
      <c r="C36" s="11" t="s">
        <v>21</v>
      </c>
    </row>
    <row r="37" spans="1:3" ht="19.5" customHeight="1" x14ac:dyDescent="0.25">
      <c r="B37" s="8" t="s">
        <v>68</v>
      </c>
    </row>
    <row r="38" spans="1:3" ht="19.5" customHeight="1" x14ac:dyDescent="0.25">
      <c r="B38" s="8" t="s">
        <v>69</v>
      </c>
    </row>
    <row r="39" spans="1:3" ht="19.5" customHeight="1" x14ac:dyDescent="0.25">
      <c r="B39" s="8" t="s">
        <v>70</v>
      </c>
    </row>
    <row r="40" spans="1:3" ht="19.5" customHeight="1" x14ac:dyDescent="0.25">
      <c r="B40" s="8" t="s">
        <v>71</v>
      </c>
    </row>
    <row r="41" spans="1:3" ht="19.5" customHeight="1" x14ac:dyDescent="0.25">
      <c r="B41" s="8" t="s">
        <v>38</v>
      </c>
    </row>
    <row r="42" spans="1:3" ht="19.5" customHeight="1" x14ac:dyDescent="0.25"/>
    <row r="43" spans="1:3" ht="30" customHeight="1" x14ac:dyDescent="0.25">
      <c r="A43" s="82" t="s">
        <v>72</v>
      </c>
      <c r="B43" s="82"/>
      <c r="C43" s="82"/>
    </row>
    <row r="44" spans="1:3" ht="30" customHeight="1" x14ac:dyDescent="0.25">
      <c r="A44" s="10" t="s">
        <v>20</v>
      </c>
      <c r="B44" s="1"/>
      <c r="C44" s="11" t="s">
        <v>21</v>
      </c>
    </row>
    <row r="45" spans="1:3" ht="19.5" customHeight="1" x14ac:dyDescent="0.25">
      <c r="B45" s="8" t="s">
        <v>73</v>
      </c>
    </row>
    <row r="46" spans="1:3" ht="19.5" customHeight="1" x14ac:dyDescent="0.25">
      <c r="B46" s="8" t="s">
        <v>74</v>
      </c>
    </row>
    <row r="47" spans="1:3" ht="19.5" customHeight="1" x14ac:dyDescent="0.25">
      <c r="B47" s="8" t="s">
        <v>75</v>
      </c>
    </row>
    <row r="48" spans="1:3" ht="19.5" customHeight="1" x14ac:dyDescent="0.25">
      <c r="B48" s="8" t="s">
        <v>38</v>
      </c>
    </row>
    <row r="49" spans="1:3" ht="19.5" customHeight="1" x14ac:dyDescent="0.25">
      <c r="B49" s="2"/>
    </row>
    <row r="50" spans="1:3" ht="30" customHeight="1" x14ac:dyDescent="0.25">
      <c r="A50" s="82" t="s">
        <v>76</v>
      </c>
      <c r="B50" s="82"/>
      <c r="C50" s="82"/>
    </row>
    <row r="51" spans="1:3" ht="30" customHeight="1" x14ac:dyDescent="0.25">
      <c r="A51" s="10" t="s">
        <v>20</v>
      </c>
      <c r="B51" s="1"/>
      <c r="C51" s="11" t="s">
        <v>21</v>
      </c>
    </row>
    <row r="52" spans="1:3" ht="19.5" customHeight="1" x14ac:dyDescent="0.25">
      <c r="B52" s="8" t="s">
        <v>73</v>
      </c>
    </row>
    <row r="53" spans="1:3" ht="19.5" customHeight="1" x14ac:dyDescent="0.25">
      <c r="B53" s="8" t="s">
        <v>74</v>
      </c>
    </row>
    <row r="54" spans="1:3" ht="19.5" customHeight="1" x14ac:dyDescent="0.25">
      <c r="B54" s="8" t="s">
        <v>75</v>
      </c>
    </row>
    <row r="55" spans="1:3" ht="19.5" customHeight="1" x14ac:dyDescent="0.25">
      <c r="B55" s="8" t="s">
        <v>38</v>
      </c>
    </row>
    <row r="56" spans="1:3" ht="19.5" customHeight="1" x14ac:dyDescent="0.25"/>
    <row r="57" spans="1:3" ht="30" customHeight="1" x14ac:dyDescent="0.25">
      <c r="A57" s="82" t="s">
        <v>77</v>
      </c>
      <c r="B57" s="82"/>
      <c r="C57" s="82"/>
    </row>
    <row r="58" spans="1:3" ht="30" customHeight="1" x14ac:dyDescent="0.25">
      <c r="A58" s="10" t="s">
        <v>20</v>
      </c>
      <c r="B58" s="1"/>
      <c r="C58" s="11" t="s">
        <v>21</v>
      </c>
    </row>
    <row r="59" spans="1:3" ht="19.5" customHeight="1" x14ac:dyDescent="0.25">
      <c r="B59" s="8" t="s">
        <v>78</v>
      </c>
    </row>
    <row r="60" spans="1:3" ht="19.5" customHeight="1" x14ac:dyDescent="0.25">
      <c r="B60" s="8" t="s">
        <v>79</v>
      </c>
    </row>
    <row r="61" spans="1:3" ht="19.5" customHeight="1" x14ac:dyDescent="0.25">
      <c r="B61" s="8" t="s">
        <v>80</v>
      </c>
    </row>
    <row r="62" spans="1:3" ht="19.5" customHeight="1" x14ac:dyDescent="0.25">
      <c r="B62" s="8" t="s">
        <v>81</v>
      </c>
    </row>
    <row r="63" spans="1:3" ht="19.5" customHeight="1" x14ac:dyDescent="0.25"/>
    <row r="64" spans="1:3" ht="30" customHeight="1" x14ac:dyDescent="0.25">
      <c r="A64" s="82" t="s">
        <v>82</v>
      </c>
      <c r="B64" s="82"/>
      <c r="C64" s="82"/>
    </row>
    <row r="65" spans="1:3" ht="30" customHeight="1" x14ac:dyDescent="0.25">
      <c r="A65" s="10" t="s">
        <v>20</v>
      </c>
      <c r="B65" s="1"/>
      <c r="C65" s="11" t="s">
        <v>21</v>
      </c>
    </row>
    <row r="66" spans="1:3" ht="19.5" customHeight="1" x14ac:dyDescent="0.25">
      <c r="B66" s="8" t="s">
        <v>83</v>
      </c>
    </row>
    <row r="67" spans="1:3" ht="19.5" customHeight="1" x14ac:dyDescent="0.25">
      <c r="B67" s="8" t="s">
        <v>84</v>
      </c>
    </row>
    <row r="68" spans="1:3" ht="19.5" customHeight="1" x14ac:dyDescent="0.25">
      <c r="B68" s="8" t="s">
        <v>85</v>
      </c>
    </row>
    <row r="69" spans="1:3" ht="19.5" customHeight="1" x14ac:dyDescent="0.25">
      <c r="B69" s="8" t="s">
        <v>86</v>
      </c>
    </row>
    <row r="70" spans="1:3" ht="19.5" customHeight="1" x14ac:dyDescent="0.25">
      <c r="B70" s="8" t="s">
        <v>45</v>
      </c>
    </row>
    <row r="71" spans="1:3" ht="7.5" customHeight="1" x14ac:dyDescent="0.25"/>
  </sheetData>
  <mergeCells count="11">
    <mergeCell ref="A1:C1"/>
    <mergeCell ref="A2:C2"/>
    <mergeCell ref="A3:C3"/>
    <mergeCell ref="A12:C12"/>
    <mergeCell ref="A20:C20"/>
    <mergeCell ref="A64:C64"/>
    <mergeCell ref="A28:C28"/>
    <mergeCell ref="A35:C35"/>
    <mergeCell ref="A43:C43"/>
    <mergeCell ref="A50:C50"/>
    <mergeCell ref="A57:C57"/>
  </mergeCells>
  <dataValidations count="8">
    <dataValidation type="list" allowBlank="1" showErrorMessage="1" errorTitle="Invalid selection" error="Please select a valid option." sqref="B4" xr:uid="{00000000-0002-0000-0300-000000000000}">
      <formula1>$B$5:$B$10</formula1>
      <formula2>0</formula2>
    </dataValidation>
    <dataValidation type="list" allowBlank="1" showErrorMessage="1" errorTitle="Invalid selection" error="Please select a valid option." sqref="B13" xr:uid="{00000000-0002-0000-0300-000001000000}">
      <formula1>$B$14:$B$18</formula1>
      <formula2>0</formula2>
    </dataValidation>
    <dataValidation type="list" allowBlank="1" showErrorMessage="1" errorTitle="Invalid selection" error="Please select a valid option." sqref="B21" xr:uid="{00000000-0002-0000-0300-000002000000}">
      <formula1>$B$22:$B$26</formula1>
      <formula2>0</formula2>
    </dataValidation>
    <dataValidation type="list" allowBlank="1" showErrorMessage="1" errorTitle="Invalid selection" error="Please select a valid option." sqref="B29" xr:uid="{00000000-0002-0000-0300-000003000000}">
      <formula1>$B$30:$B$33</formula1>
      <formula2>0</formula2>
    </dataValidation>
    <dataValidation type="list" allowBlank="1" showErrorMessage="1" errorTitle="Invalid selection" error="Please select a valid option." sqref="B36" xr:uid="{00000000-0002-0000-0300-000004000000}">
      <formula1>$B$37:$B$41</formula1>
      <formula2>0</formula2>
    </dataValidation>
    <dataValidation type="list" allowBlank="1" showErrorMessage="1" errorTitle="Invalid selection" error="Please select a valid option." sqref="B44 B51" xr:uid="{00000000-0002-0000-0300-000005000000}">
      <formula1>$B$45:$B$48</formula1>
      <formula2>0</formula2>
    </dataValidation>
    <dataValidation type="list" allowBlank="1" showErrorMessage="1" errorTitle="Invalid selection" error="Please select a valid option." sqref="B65" xr:uid="{00000000-0002-0000-0300-000006000000}">
      <formula1>$B$66:$B$70</formula1>
      <formula2>0</formula2>
    </dataValidation>
    <dataValidation type="list" allowBlank="1" showErrorMessage="1" errorTitle="Invalid selection" error="Please select a valid option." sqref="B58" xr:uid="{00000000-0002-0000-0300-000007000000}">
      <formula1>$B$59:$B$62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3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40.7109375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87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88</v>
      </c>
      <c r="B3" s="82"/>
      <c r="C3" s="82"/>
    </row>
    <row r="4" spans="1:3" ht="19.5" customHeight="1" x14ac:dyDescent="0.25">
      <c r="A4" s="12" t="s">
        <v>89</v>
      </c>
      <c r="B4" s="13" t="s">
        <v>90</v>
      </c>
      <c r="C4" s="14" t="s">
        <v>91</v>
      </c>
    </row>
    <row r="5" spans="1:3" ht="19.5" customHeight="1" x14ac:dyDescent="0.25">
      <c r="A5" s="15" t="s">
        <v>92</v>
      </c>
      <c r="B5" s="16"/>
    </row>
    <row r="6" spans="1:3" ht="19.5" customHeight="1" x14ac:dyDescent="0.25">
      <c r="A6" s="17" t="s">
        <v>93</v>
      </c>
      <c r="B6" s="16"/>
    </row>
    <row r="7" spans="1:3" ht="19.5" customHeight="1" x14ac:dyDescent="0.25">
      <c r="A7" s="15" t="s">
        <v>94</v>
      </c>
      <c r="B7" s="16"/>
    </row>
    <row r="8" spans="1:3" ht="19.5" customHeight="1" x14ac:dyDescent="0.25">
      <c r="A8" s="17" t="s">
        <v>95</v>
      </c>
      <c r="B8" s="16"/>
    </row>
    <row r="9" spans="1:3" ht="19.5" customHeight="1" x14ac:dyDescent="0.25">
      <c r="A9" s="15" t="s">
        <v>96</v>
      </c>
      <c r="B9" s="16"/>
    </row>
    <row r="10" spans="1:3" ht="19.5" customHeight="1" x14ac:dyDescent="0.25">
      <c r="A10" s="17" t="s">
        <v>97</v>
      </c>
      <c r="B10" s="16"/>
    </row>
    <row r="11" spans="1:3" ht="19.5" customHeight="1" x14ac:dyDescent="0.25">
      <c r="A11" s="15" t="s">
        <v>98</v>
      </c>
      <c r="B11" s="16"/>
    </row>
    <row r="12" spans="1:3" ht="19.5" customHeight="1" x14ac:dyDescent="0.25">
      <c r="A12" s="17" t="s">
        <v>99</v>
      </c>
      <c r="B12" s="16"/>
    </row>
    <row r="13" spans="1:3" ht="19.5" customHeight="1" x14ac:dyDescent="0.25">
      <c r="A13" s="15" t="s">
        <v>100</v>
      </c>
      <c r="B13" s="16"/>
    </row>
    <row r="14" spans="1:3" ht="19.5" customHeight="1" x14ac:dyDescent="0.25"/>
    <row r="15" spans="1:3" ht="30" customHeight="1" x14ac:dyDescent="0.25">
      <c r="A15" s="82" t="s">
        <v>101</v>
      </c>
      <c r="B15" s="82"/>
      <c r="C15" s="82"/>
    </row>
    <row r="16" spans="1:3" ht="19.5" customHeight="1" x14ac:dyDescent="0.25">
      <c r="A16" s="12" t="s">
        <v>89</v>
      </c>
      <c r="B16" s="13" t="s">
        <v>90</v>
      </c>
      <c r="C16" s="14" t="s">
        <v>91</v>
      </c>
    </row>
    <row r="17" spans="1:3" ht="19.5" customHeight="1" x14ac:dyDescent="0.25">
      <c r="A17" s="15" t="s">
        <v>92</v>
      </c>
      <c r="B17" s="16"/>
    </row>
    <row r="18" spans="1:3" ht="19.5" customHeight="1" x14ac:dyDescent="0.25">
      <c r="A18" s="17" t="s">
        <v>93</v>
      </c>
      <c r="B18" s="16"/>
    </row>
    <row r="19" spans="1:3" ht="19.5" customHeight="1" x14ac:dyDescent="0.25">
      <c r="A19" s="15" t="s">
        <v>94</v>
      </c>
      <c r="B19" s="16"/>
    </row>
    <row r="20" spans="1:3" ht="19.5" customHeight="1" x14ac:dyDescent="0.25">
      <c r="A20" s="17" t="s">
        <v>95</v>
      </c>
      <c r="B20" s="16"/>
    </row>
    <row r="21" spans="1:3" ht="19.5" customHeight="1" x14ac:dyDescent="0.25">
      <c r="A21" s="15" t="s">
        <v>96</v>
      </c>
      <c r="B21" s="16"/>
    </row>
    <row r="22" spans="1:3" ht="19.5" customHeight="1" x14ac:dyDescent="0.25">
      <c r="A22" s="17" t="s">
        <v>97</v>
      </c>
      <c r="B22" s="16"/>
    </row>
    <row r="23" spans="1:3" ht="19.5" customHeight="1" x14ac:dyDescent="0.25">
      <c r="A23" s="15" t="s">
        <v>98</v>
      </c>
      <c r="B23" s="16"/>
    </row>
    <row r="24" spans="1:3" ht="19.5" customHeight="1" x14ac:dyDescent="0.25">
      <c r="A24" s="17" t="s">
        <v>102</v>
      </c>
      <c r="B24" s="16"/>
    </row>
    <row r="25" spans="1:3" ht="19.5" customHeight="1" x14ac:dyDescent="0.25">
      <c r="A25" s="15" t="s">
        <v>99</v>
      </c>
      <c r="B25" s="16"/>
    </row>
    <row r="26" spans="1:3" ht="19.5" customHeight="1" x14ac:dyDescent="0.25">
      <c r="A26" s="17" t="s">
        <v>103</v>
      </c>
      <c r="B26" s="16"/>
    </row>
    <row r="27" spans="1:3" ht="19.5" customHeight="1" x14ac:dyDescent="0.25">
      <c r="A27" s="15" t="s">
        <v>100</v>
      </c>
      <c r="B27" s="16"/>
    </row>
    <row r="28" spans="1:3" ht="19.5" customHeight="1" x14ac:dyDescent="0.25"/>
    <row r="29" spans="1:3" ht="30" customHeight="1" x14ac:dyDescent="0.25">
      <c r="A29" s="82" t="s">
        <v>104</v>
      </c>
      <c r="B29" s="82"/>
      <c r="C29" s="82"/>
    </row>
    <row r="30" spans="1:3" ht="19.5" customHeight="1" x14ac:dyDescent="0.25">
      <c r="A30" s="12" t="s">
        <v>89</v>
      </c>
      <c r="B30" s="13" t="s">
        <v>90</v>
      </c>
      <c r="C30" s="14" t="s">
        <v>91</v>
      </c>
    </row>
    <row r="31" spans="1:3" ht="19.5" customHeight="1" x14ac:dyDescent="0.25">
      <c r="A31" s="15" t="s">
        <v>92</v>
      </c>
      <c r="B31" s="16"/>
    </row>
    <row r="32" spans="1:3" ht="19.5" customHeight="1" x14ac:dyDescent="0.25">
      <c r="A32" s="17" t="s">
        <v>93</v>
      </c>
      <c r="B32" s="16"/>
    </row>
    <row r="33" spans="1:3" ht="19.5" customHeight="1" x14ac:dyDescent="0.25">
      <c r="A33" s="15" t="s">
        <v>94</v>
      </c>
      <c r="B33" s="16"/>
    </row>
    <row r="34" spans="1:3" ht="19.5" customHeight="1" x14ac:dyDescent="0.25">
      <c r="A34" s="17" t="s">
        <v>95</v>
      </c>
      <c r="B34" s="16"/>
    </row>
    <row r="35" spans="1:3" ht="19.5" customHeight="1" x14ac:dyDescent="0.25">
      <c r="A35" s="15" t="s">
        <v>96</v>
      </c>
      <c r="B35" s="16"/>
    </row>
    <row r="36" spans="1:3" ht="19.5" customHeight="1" x14ac:dyDescent="0.25">
      <c r="A36" s="17" t="s">
        <v>97</v>
      </c>
      <c r="B36" s="16"/>
    </row>
    <row r="37" spans="1:3" ht="19.5" customHeight="1" x14ac:dyDescent="0.25">
      <c r="A37" s="15" t="s">
        <v>98</v>
      </c>
      <c r="B37" s="16"/>
    </row>
    <row r="38" spans="1:3" ht="19.5" customHeight="1" x14ac:dyDescent="0.25">
      <c r="A38" s="17" t="s">
        <v>102</v>
      </c>
      <c r="B38" s="16"/>
    </row>
    <row r="39" spans="1:3" ht="19.5" customHeight="1" x14ac:dyDescent="0.25">
      <c r="A39" s="15" t="s">
        <v>99</v>
      </c>
      <c r="B39" s="16"/>
    </row>
    <row r="40" spans="1:3" ht="19.5" customHeight="1" x14ac:dyDescent="0.25">
      <c r="A40" s="17" t="s">
        <v>103</v>
      </c>
      <c r="B40" s="16"/>
    </row>
    <row r="41" spans="1:3" ht="19.5" customHeight="1" x14ac:dyDescent="0.25">
      <c r="A41" s="15" t="s">
        <v>100</v>
      </c>
      <c r="B41" s="16"/>
    </row>
    <row r="42" spans="1:3" ht="19.5" customHeight="1" x14ac:dyDescent="0.25"/>
    <row r="43" spans="1:3" ht="30" customHeight="1" x14ac:dyDescent="0.25">
      <c r="A43" s="82" t="s">
        <v>105</v>
      </c>
      <c r="B43" s="82"/>
      <c r="C43" s="82"/>
    </row>
    <row r="44" spans="1:3" ht="19.5" customHeight="1" x14ac:dyDescent="0.25">
      <c r="A44" s="12" t="s">
        <v>89</v>
      </c>
      <c r="B44" s="13" t="s">
        <v>90</v>
      </c>
      <c r="C44" s="14" t="s">
        <v>91</v>
      </c>
    </row>
    <row r="45" spans="1:3" ht="19.5" customHeight="1" x14ac:dyDescent="0.25">
      <c r="A45" s="15" t="s">
        <v>92</v>
      </c>
      <c r="B45" s="16"/>
    </row>
    <row r="46" spans="1:3" ht="19.5" customHeight="1" x14ac:dyDescent="0.25">
      <c r="A46" s="17" t="s">
        <v>93</v>
      </c>
      <c r="B46" s="16"/>
    </row>
    <row r="47" spans="1:3" ht="19.5" customHeight="1" x14ac:dyDescent="0.25">
      <c r="A47" s="15" t="s">
        <v>94</v>
      </c>
      <c r="B47" s="16"/>
    </row>
    <row r="48" spans="1:3" ht="19.5" customHeight="1" x14ac:dyDescent="0.25">
      <c r="A48" s="17" t="s">
        <v>95</v>
      </c>
      <c r="B48" s="16"/>
    </row>
    <row r="49" spans="1:3" ht="19.5" customHeight="1" x14ac:dyDescent="0.25">
      <c r="A49" s="15" t="s">
        <v>96</v>
      </c>
      <c r="B49" s="16"/>
    </row>
    <row r="50" spans="1:3" ht="19.5" customHeight="1" x14ac:dyDescent="0.25">
      <c r="A50" s="17" t="s">
        <v>97</v>
      </c>
      <c r="B50" s="16"/>
    </row>
    <row r="51" spans="1:3" ht="19.5" customHeight="1" x14ac:dyDescent="0.25">
      <c r="A51" s="15" t="s">
        <v>98</v>
      </c>
      <c r="B51" s="16"/>
    </row>
    <row r="52" spans="1:3" ht="19.5" customHeight="1" x14ac:dyDescent="0.25">
      <c r="A52" s="17" t="s">
        <v>102</v>
      </c>
      <c r="B52" s="16"/>
    </row>
    <row r="53" spans="1:3" ht="19.5" customHeight="1" x14ac:dyDescent="0.25">
      <c r="A53" s="15" t="s">
        <v>99</v>
      </c>
      <c r="B53" s="16"/>
    </row>
    <row r="54" spans="1:3" ht="19.5" customHeight="1" x14ac:dyDescent="0.25">
      <c r="A54" s="17" t="s">
        <v>103</v>
      </c>
      <c r="B54" s="16"/>
    </row>
    <row r="55" spans="1:3" ht="19.5" customHeight="1" x14ac:dyDescent="0.25">
      <c r="A55" s="15" t="s">
        <v>100</v>
      </c>
      <c r="B55" s="16"/>
    </row>
    <row r="56" spans="1:3" ht="19.5" customHeight="1" x14ac:dyDescent="0.25"/>
    <row r="57" spans="1:3" ht="30" customHeight="1" x14ac:dyDescent="0.25">
      <c r="A57" s="82" t="s">
        <v>106</v>
      </c>
      <c r="B57" s="82"/>
      <c r="C57" s="82"/>
    </row>
    <row r="58" spans="1:3" ht="30" customHeight="1" x14ac:dyDescent="0.25">
      <c r="A58" s="18" t="s">
        <v>20</v>
      </c>
      <c r="B58" s="6"/>
      <c r="C58" s="7" t="s">
        <v>21</v>
      </c>
    </row>
    <row r="59" spans="1:3" ht="19.5" customHeight="1" x14ac:dyDescent="0.25">
      <c r="B59" s="8" t="s">
        <v>107</v>
      </c>
    </row>
    <row r="60" spans="1:3" ht="19.5" customHeight="1" x14ac:dyDescent="0.25">
      <c r="B60" s="8" t="s">
        <v>108</v>
      </c>
    </row>
    <row r="61" spans="1:3" ht="19.5" customHeight="1" x14ac:dyDescent="0.25">
      <c r="B61" s="8" t="s">
        <v>109</v>
      </c>
    </row>
    <row r="62" spans="1:3" ht="19.5" customHeight="1" x14ac:dyDescent="0.25">
      <c r="B62" s="8" t="s">
        <v>38</v>
      </c>
    </row>
    <row r="63" spans="1:3" ht="19.5" customHeight="1" x14ac:dyDescent="0.25"/>
  </sheetData>
  <mergeCells count="7">
    <mergeCell ref="A43:C43"/>
    <mergeCell ref="A57:C57"/>
    <mergeCell ref="A1:C1"/>
    <mergeCell ref="A2:C2"/>
    <mergeCell ref="A3:C3"/>
    <mergeCell ref="A15:C15"/>
    <mergeCell ref="A29:C29"/>
  </mergeCells>
  <dataValidations count="2">
    <dataValidation type="list" allowBlank="1" sqref="B5:B13 B17:B27 B31:B41 B45:B55" xr:uid="{00000000-0002-0000-0400-000000000000}">
      <formula1>"Yes"</formula1>
      <formula2>0</formula2>
    </dataValidation>
    <dataValidation type="list" allowBlank="1" showErrorMessage="1" errorTitle="Invalid selection" error="Please select a valid option." sqref="B58" xr:uid="{00000000-0002-0000-0400-000001000000}">
      <formula1>$B$59:$B$62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8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110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111</v>
      </c>
      <c r="B3" s="82"/>
      <c r="C3" s="82"/>
    </row>
    <row r="4" spans="1:3" ht="30" customHeight="1" x14ac:dyDescent="0.25">
      <c r="A4" s="10" t="s">
        <v>20</v>
      </c>
      <c r="B4" s="1"/>
      <c r="C4" s="11" t="s">
        <v>21</v>
      </c>
    </row>
    <row r="5" spans="1:3" ht="19.5" customHeight="1" x14ac:dyDescent="0.25">
      <c r="B5" s="8" t="s">
        <v>112</v>
      </c>
    </row>
    <row r="6" spans="1:3" ht="19.5" customHeight="1" x14ac:dyDescent="0.25">
      <c r="B6" s="8" t="s">
        <v>113</v>
      </c>
    </row>
    <row r="7" spans="1:3" ht="19.5" customHeight="1" x14ac:dyDescent="0.25">
      <c r="B7" s="8" t="s">
        <v>114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115</v>
      </c>
      <c r="B10" s="82"/>
      <c r="C10" s="82"/>
    </row>
    <row r="11" spans="1:3" ht="30" customHeight="1" x14ac:dyDescent="0.25">
      <c r="A11" s="10" t="s">
        <v>20</v>
      </c>
      <c r="B11" s="1"/>
      <c r="C11" s="11" t="s">
        <v>21</v>
      </c>
    </row>
    <row r="12" spans="1:3" ht="19.5" customHeight="1" x14ac:dyDescent="0.25">
      <c r="B12" s="8" t="s">
        <v>116</v>
      </c>
    </row>
    <row r="13" spans="1:3" ht="19.5" customHeight="1" x14ac:dyDescent="0.25">
      <c r="B13" s="8" t="s">
        <v>117</v>
      </c>
    </row>
    <row r="14" spans="1:3" ht="19.5" customHeight="1" x14ac:dyDescent="0.25">
      <c r="B14" s="8" t="s">
        <v>118</v>
      </c>
    </row>
    <row r="15" spans="1:3" ht="19.5" customHeight="1" x14ac:dyDescent="0.25">
      <c r="B15" s="8" t="s">
        <v>119</v>
      </c>
    </row>
    <row r="16" spans="1:3" ht="19.5" customHeight="1" x14ac:dyDescent="0.25">
      <c r="B16" s="8" t="s">
        <v>38</v>
      </c>
    </row>
    <row r="17" spans="1:3" ht="19.5" customHeight="1" x14ac:dyDescent="0.25"/>
    <row r="18" spans="1:3" ht="30" customHeight="1" x14ac:dyDescent="0.25">
      <c r="A18" s="82" t="s">
        <v>120</v>
      </c>
      <c r="B18" s="82"/>
      <c r="C18" s="82"/>
    </row>
    <row r="19" spans="1:3" ht="30" customHeight="1" x14ac:dyDescent="0.25">
      <c r="A19" s="10" t="s">
        <v>20</v>
      </c>
      <c r="B19" s="1"/>
      <c r="C19" s="11" t="s">
        <v>21</v>
      </c>
    </row>
    <row r="20" spans="1:3" ht="19.5" customHeight="1" x14ac:dyDescent="0.25">
      <c r="B20" s="8" t="s">
        <v>112</v>
      </c>
    </row>
    <row r="21" spans="1:3" ht="19.5" customHeight="1" x14ac:dyDescent="0.25">
      <c r="B21" s="8" t="s">
        <v>113</v>
      </c>
    </row>
    <row r="22" spans="1:3" ht="19.5" customHeight="1" x14ac:dyDescent="0.25">
      <c r="B22" s="8" t="s">
        <v>114</v>
      </c>
    </row>
    <row r="23" spans="1:3" ht="19.5" customHeight="1" x14ac:dyDescent="0.25">
      <c r="B23" s="8" t="s">
        <v>121</v>
      </c>
    </row>
    <row r="24" spans="1:3" ht="19.5" customHeight="1" x14ac:dyDescent="0.25">
      <c r="B24" s="8" t="s">
        <v>38</v>
      </c>
    </row>
    <row r="25" spans="1:3" ht="19.5" customHeight="1" x14ac:dyDescent="0.25"/>
    <row r="26" spans="1:3" ht="30" customHeight="1" x14ac:dyDescent="0.25">
      <c r="A26" s="82" t="s">
        <v>122</v>
      </c>
      <c r="B26" s="82"/>
      <c r="C26" s="82"/>
    </row>
    <row r="27" spans="1:3" ht="30" customHeight="1" x14ac:dyDescent="0.25">
      <c r="A27" s="10" t="s">
        <v>20</v>
      </c>
      <c r="B27" s="1"/>
      <c r="C27" s="11" t="s">
        <v>21</v>
      </c>
    </row>
    <row r="28" spans="1:3" ht="19.5" customHeight="1" x14ac:dyDescent="0.25">
      <c r="B28" s="8" t="s">
        <v>116</v>
      </c>
    </row>
    <row r="29" spans="1:3" ht="19.5" customHeight="1" x14ac:dyDescent="0.25">
      <c r="B29" s="8" t="s">
        <v>117</v>
      </c>
    </row>
    <row r="30" spans="1:3" ht="19.5" customHeight="1" x14ac:dyDescent="0.25">
      <c r="B30" s="8" t="s">
        <v>118</v>
      </c>
    </row>
    <row r="31" spans="1:3" ht="19.5" customHeight="1" x14ac:dyDescent="0.25">
      <c r="B31" s="8" t="s">
        <v>45</v>
      </c>
    </row>
    <row r="32" spans="1:3" ht="19.5" customHeight="1" x14ac:dyDescent="0.25">
      <c r="B32" s="8" t="s">
        <v>38</v>
      </c>
    </row>
    <row r="33" spans="1:3" ht="19.5" customHeight="1" x14ac:dyDescent="0.25"/>
    <row r="34" spans="1:3" ht="30" customHeight="1" x14ac:dyDescent="0.25">
      <c r="A34" s="82" t="s">
        <v>123</v>
      </c>
      <c r="B34" s="82"/>
      <c r="C34" s="82"/>
    </row>
    <row r="35" spans="1:3" ht="30" customHeight="1" x14ac:dyDescent="0.25">
      <c r="A35" s="10" t="s">
        <v>20</v>
      </c>
      <c r="B35" s="1"/>
      <c r="C35" s="11" t="s">
        <v>21</v>
      </c>
    </row>
    <row r="36" spans="1:3" ht="19.5" customHeight="1" x14ac:dyDescent="0.25">
      <c r="B36" s="8" t="s">
        <v>124</v>
      </c>
    </row>
    <row r="37" spans="1:3" ht="19.5" customHeight="1" x14ac:dyDescent="0.25">
      <c r="B37" s="8" t="s">
        <v>125</v>
      </c>
    </row>
    <row r="38" spans="1:3" ht="19.5" customHeight="1" x14ac:dyDescent="0.25">
      <c r="B38" s="8" t="s">
        <v>126</v>
      </c>
    </row>
    <row r="39" spans="1:3" ht="19.5" customHeight="1" x14ac:dyDescent="0.25">
      <c r="B39" s="8" t="s">
        <v>127</v>
      </c>
    </row>
    <row r="40" spans="1:3" ht="19.5" customHeight="1" x14ac:dyDescent="0.25">
      <c r="B40" s="8" t="s">
        <v>38</v>
      </c>
    </row>
    <row r="41" spans="1:3" ht="19.5" customHeight="1" x14ac:dyDescent="0.25"/>
    <row r="42" spans="1:3" ht="30" customHeight="1" x14ac:dyDescent="0.25">
      <c r="A42" s="82" t="s">
        <v>128</v>
      </c>
      <c r="B42" s="82"/>
      <c r="C42" s="82"/>
    </row>
    <row r="43" spans="1:3" ht="30" customHeight="1" x14ac:dyDescent="0.25">
      <c r="A43" s="10" t="s">
        <v>20</v>
      </c>
      <c r="B43" s="1"/>
      <c r="C43" s="11" t="s">
        <v>21</v>
      </c>
    </row>
    <row r="44" spans="1:3" ht="19.5" customHeight="1" x14ac:dyDescent="0.25">
      <c r="B44" s="8" t="s">
        <v>129</v>
      </c>
    </row>
    <row r="45" spans="1:3" ht="19.5" customHeight="1" x14ac:dyDescent="0.25">
      <c r="B45" s="8" t="s">
        <v>130</v>
      </c>
    </row>
    <row r="46" spans="1:3" ht="19.5" customHeight="1" x14ac:dyDescent="0.25">
      <c r="B46" s="8" t="s">
        <v>131</v>
      </c>
    </row>
    <row r="47" spans="1:3" ht="19.5" customHeight="1" x14ac:dyDescent="0.25">
      <c r="B47" s="8" t="s">
        <v>38</v>
      </c>
    </row>
    <row r="48" spans="1:3" ht="19.5" customHeight="1" x14ac:dyDescent="0.25"/>
  </sheetData>
  <mergeCells count="8">
    <mergeCell ref="A26:C26"/>
    <mergeCell ref="A34:C34"/>
    <mergeCell ref="A42:C42"/>
    <mergeCell ref="A1:C1"/>
    <mergeCell ref="A2:C2"/>
    <mergeCell ref="A3:C3"/>
    <mergeCell ref="A10:C10"/>
    <mergeCell ref="A18:C18"/>
  </mergeCells>
  <dataValidations count="6">
    <dataValidation type="list" allowBlank="1" showErrorMessage="1" errorTitle="Invalid selection" error="Please select a valid option." sqref="B4" xr:uid="{00000000-0002-0000-0500-000000000000}">
      <formula1>$B$5:$B$8</formula1>
      <formula2>0</formula2>
    </dataValidation>
    <dataValidation type="list" allowBlank="1" showErrorMessage="1" errorTitle="Invalid selection" error="Please select a valid option." sqref="B11" xr:uid="{00000000-0002-0000-0500-000001000000}">
      <formula1>$B$12:$B$16</formula1>
      <formula2>0</formula2>
    </dataValidation>
    <dataValidation type="list" allowBlank="1" showErrorMessage="1" errorTitle="Invalid selection" error="Please select a valid option." sqref="B19" xr:uid="{00000000-0002-0000-0500-000002000000}">
      <formula1>$B$20:$B$24</formula1>
      <formula2>0</formula2>
    </dataValidation>
    <dataValidation type="list" allowBlank="1" showErrorMessage="1" errorTitle="Invalid selection" error="Please select a valid option." sqref="B27" xr:uid="{00000000-0002-0000-0500-000003000000}">
      <formula1>$B$28:$B$32</formula1>
      <formula2>0</formula2>
    </dataValidation>
    <dataValidation type="list" allowBlank="1" showErrorMessage="1" errorTitle="Invalid selection" error="Please select a valid option." sqref="B35" xr:uid="{00000000-0002-0000-0500-000004000000}">
      <formula1>$B$36:$B$40</formula1>
      <formula2>0</formula2>
    </dataValidation>
    <dataValidation type="list" allowBlank="1" showErrorMessage="1" errorTitle="Invalid selection" error="Please select a valid option." sqref="B43" xr:uid="{00000000-0002-0000-0500-000005000000}">
      <formula1>$B$44:$B$47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0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132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133</v>
      </c>
      <c r="B3" s="82"/>
      <c r="C3" s="82"/>
    </row>
    <row r="4" spans="1:3" ht="30" customHeight="1" x14ac:dyDescent="0.25">
      <c r="A4" s="5" t="s">
        <v>20</v>
      </c>
      <c r="B4" s="6"/>
      <c r="C4" s="7" t="s">
        <v>21</v>
      </c>
    </row>
    <row r="5" spans="1:3" ht="19.5" customHeight="1" x14ac:dyDescent="0.25">
      <c r="B5" s="8" t="s">
        <v>36</v>
      </c>
    </row>
    <row r="6" spans="1:3" ht="19.5" customHeight="1" x14ac:dyDescent="0.25">
      <c r="B6" s="8" t="s">
        <v>134</v>
      </c>
    </row>
    <row r="7" spans="1:3" ht="19.5" customHeight="1" x14ac:dyDescent="0.25">
      <c r="B7" s="8" t="s">
        <v>37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135</v>
      </c>
      <c r="B10" s="82"/>
      <c r="C10" s="82"/>
    </row>
    <row r="11" spans="1:3" ht="30" customHeight="1" x14ac:dyDescent="0.25">
      <c r="A11" s="5" t="s">
        <v>20</v>
      </c>
      <c r="B11" s="6"/>
      <c r="C11" s="7" t="s">
        <v>21</v>
      </c>
    </row>
    <row r="12" spans="1:3" ht="19.5" customHeight="1" x14ac:dyDescent="0.25">
      <c r="B12" s="8" t="s">
        <v>136</v>
      </c>
    </row>
    <row r="13" spans="1:3" ht="19.5" customHeight="1" x14ac:dyDescent="0.25">
      <c r="B13" s="8" t="s">
        <v>137</v>
      </c>
    </row>
    <row r="14" spans="1:3" ht="19.5" customHeight="1" x14ac:dyDescent="0.25">
      <c r="B14" s="8" t="s">
        <v>138</v>
      </c>
    </row>
    <row r="15" spans="1:3" ht="19.5" customHeight="1" x14ac:dyDescent="0.25">
      <c r="B15" s="8" t="s">
        <v>45</v>
      </c>
    </row>
    <row r="16" spans="1:3" ht="19.5" customHeight="1" x14ac:dyDescent="0.25"/>
    <row r="17" spans="1:3" ht="30" customHeight="1" x14ac:dyDescent="0.25">
      <c r="A17" s="82" t="s">
        <v>139</v>
      </c>
      <c r="B17" s="82"/>
      <c r="C17" s="82"/>
    </row>
    <row r="18" spans="1:3" ht="30" customHeight="1" x14ac:dyDescent="0.25">
      <c r="A18" s="5" t="s">
        <v>20</v>
      </c>
      <c r="B18" s="6"/>
      <c r="C18" s="7" t="s">
        <v>21</v>
      </c>
    </row>
    <row r="19" spans="1:3" ht="19.5" customHeight="1" x14ac:dyDescent="0.25">
      <c r="B19" s="8" t="s">
        <v>140</v>
      </c>
    </row>
    <row r="20" spans="1:3" ht="19.5" customHeight="1" x14ac:dyDescent="0.25">
      <c r="B20" s="8" t="s">
        <v>141</v>
      </c>
    </row>
    <row r="21" spans="1:3" ht="19.5" customHeight="1" x14ac:dyDescent="0.25">
      <c r="B21" s="8" t="s">
        <v>142</v>
      </c>
    </row>
    <row r="22" spans="1:3" ht="19.5" customHeight="1" x14ac:dyDescent="0.25">
      <c r="B22" s="8" t="s">
        <v>143</v>
      </c>
    </row>
    <row r="23" spans="1:3" ht="19.5" customHeight="1" x14ac:dyDescent="0.25">
      <c r="B23" s="8" t="s">
        <v>45</v>
      </c>
    </row>
    <row r="24" spans="1:3" ht="19.5" customHeight="1" x14ac:dyDescent="0.25">
      <c r="B24" s="8" t="s">
        <v>38</v>
      </c>
    </row>
    <row r="25" spans="1:3" ht="19.5" customHeight="1" x14ac:dyDescent="0.25"/>
    <row r="26" spans="1:3" ht="30" customHeight="1" x14ac:dyDescent="0.25">
      <c r="A26" s="82" t="s">
        <v>144</v>
      </c>
      <c r="B26" s="82"/>
      <c r="C26" s="82"/>
    </row>
    <row r="27" spans="1:3" ht="30" customHeight="1" x14ac:dyDescent="0.25">
      <c r="A27" s="5" t="s">
        <v>20</v>
      </c>
      <c r="B27" s="6"/>
      <c r="C27" s="7" t="s">
        <v>21</v>
      </c>
    </row>
    <row r="28" spans="1:3" ht="19.5" customHeight="1" x14ac:dyDescent="0.25">
      <c r="B28" s="8" t="s">
        <v>145</v>
      </c>
    </row>
    <row r="29" spans="1:3" ht="19.5" customHeight="1" x14ac:dyDescent="0.25">
      <c r="B29" s="8" t="s">
        <v>146</v>
      </c>
    </row>
    <row r="30" spans="1:3" ht="19.5" customHeight="1" x14ac:dyDescent="0.25">
      <c r="B30" s="8" t="s">
        <v>147</v>
      </c>
    </row>
    <row r="31" spans="1:3" ht="19.5" customHeight="1" x14ac:dyDescent="0.25">
      <c r="B31" s="8" t="s">
        <v>38</v>
      </c>
    </row>
    <row r="32" spans="1:3" ht="19.5" customHeight="1" x14ac:dyDescent="0.25"/>
    <row r="33" spans="1:3" ht="30" customHeight="1" x14ac:dyDescent="0.25">
      <c r="A33" s="82" t="s">
        <v>148</v>
      </c>
      <c r="B33" s="82"/>
      <c r="C33" s="82"/>
    </row>
    <row r="34" spans="1:3" ht="30" customHeight="1" x14ac:dyDescent="0.25">
      <c r="A34" s="5" t="s">
        <v>20</v>
      </c>
      <c r="B34" s="6"/>
      <c r="C34" s="7" t="s">
        <v>21</v>
      </c>
    </row>
    <row r="35" spans="1:3" ht="19.5" customHeight="1" x14ac:dyDescent="0.25">
      <c r="B35" s="8" t="s">
        <v>149</v>
      </c>
    </row>
    <row r="36" spans="1:3" ht="19.5" customHeight="1" x14ac:dyDescent="0.25">
      <c r="B36" s="8" t="s">
        <v>150</v>
      </c>
    </row>
    <row r="37" spans="1:3" ht="19.5" customHeight="1" x14ac:dyDescent="0.25">
      <c r="B37" s="8" t="s">
        <v>151</v>
      </c>
    </row>
    <row r="38" spans="1:3" ht="19.5" customHeight="1" x14ac:dyDescent="0.25">
      <c r="B38" s="8" t="s">
        <v>152</v>
      </c>
    </row>
    <row r="39" spans="1:3" ht="19.5" customHeight="1" x14ac:dyDescent="0.25">
      <c r="B39" s="8" t="s">
        <v>45</v>
      </c>
    </row>
    <row r="40" spans="1:3" ht="19.5" customHeight="1" x14ac:dyDescent="0.25">
      <c r="B40" s="8" t="s">
        <v>38</v>
      </c>
    </row>
    <row r="41" spans="1:3" ht="19.5" customHeight="1" x14ac:dyDescent="0.25"/>
    <row r="42" spans="1:3" ht="30" customHeight="1" x14ac:dyDescent="0.25">
      <c r="A42" s="82" t="s">
        <v>153</v>
      </c>
      <c r="B42" s="82"/>
      <c r="C42" s="82"/>
    </row>
    <row r="43" spans="1:3" ht="30" customHeight="1" x14ac:dyDescent="0.25">
      <c r="A43" s="5" t="s">
        <v>20</v>
      </c>
      <c r="B43" s="6"/>
      <c r="C43" s="7" t="s">
        <v>21</v>
      </c>
    </row>
    <row r="44" spans="1:3" ht="19.5" customHeight="1" x14ac:dyDescent="0.25">
      <c r="B44" s="8" t="s">
        <v>36</v>
      </c>
    </row>
    <row r="45" spans="1:3" ht="19.5" customHeight="1" x14ac:dyDescent="0.25">
      <c r="B45" s="8" t="s">
        <v>154</v>
      </c>
    </row>
    <row r="46" spans="1:3" ht="19.5" customHeight="1" x14ac:dyDescent="0.25">
      <c r="B46" s="8" t="s">
        <v>37</v>
      </c>
    </row>
    <row r="47" spans="1:3" ht="19.5" customHeight="1" x14ac:dyDescent="0.25">
      <c r="B47" s="8" t="s">
        <v>155</v>
      </c>
    </row>
    <row r="48" spans="1:3" ht="19.5" customHeight="1" x14ac:dyDescent="0.25">
      <c r="B48" s="8" t="s">
        <v>38</v>
      </c>
    </row>
    <row r="49" spans="1:3" ht="19.5" customHeight="1" x14ac:dyDescent="0.25"/>
    <row r="50" spans="1:3" ht="30" customHeight="1" x14ac:dyDescent="0.25">
      <c r="A50" s="82" t="s">
        <v>156</v>
      </c>
      <c r="B50" s="82"/>
      <c r="C50" s="82"/>
    </row>
    <row r="51" spans="1:3" ht="19.5" customHeight="1" x14ac:dyDescent="0.25">
      <c r="A51" s="19" t="s">
        <v>89</v>
      </c>
      <c r="B51" s="13" t="s">
        <v>90</v>
      </c>
      <c r="C51" s="14" t="s">
        <v>91</v>
      </c>
    </row>
    <row r="52" spans="1:3" ht="19.5" customHeight="1" x14ac:dyDescent="0.25">
      <c r="A52" s="20" t="s">
        <v>157</v>
      </c>
      <c r="B52" s="16"/>
    </row>
    <row r="53" spans="1:3" ht="19.5" customHeight="1" x14ac:dyDescent="0.25">
      <c r="A53" s="21" t="s">
        <v>158</v>
      </c>
      <c r="B53" s="16"/>
    </row>
    <row r="54" spans="1:3" ht="19.5" customHeight="1" x14ac:dyDescent="0.25">
      <c r="A54" s="20" t="s">
        <v>159</v>
      </c>
      <c r="B54" s="16"/>
    </row>
    <row r="55" spans="1:3" ht="19.5" customHeight="1" x14ac:dyDescent="0.25">
      <c r="A55" s="21" t="s">
        <v>160</v>
      </c>
      <c r="B55" s="16"/>
    </row>
    <row r="56" spans="1:3" ht="19.5" customHeight="1" x14ac:dyDescent="0.25">
      <c r="A56" s="20" t="s">
        <v>161</v>
      </c>
      <c r="B56" s="16"/>
    </row>
    <row r="57" spans="1:3" ht="19.5" customHeight="1" x14ac:dyDescent="0.25">
      <c r="A57" s="21" t="s">
        <v>162</v>
      </c>
      <c r="B57" s="16"/>
    </row>
    <row r="58" spans="1:3" ht="19.5" customHeight="1" x14ac:dyDescent="0.25">
      <c r="A58" s="20" t="s">
        <v>163</v>
      </c>
      <c r="B58" s="16"/>
    </row>
    <row r="59" spans="1:3" ht="19.5" customHeight="1" x14ac:dyDescent="0.25">
      <c r="A59" s="21" t="s">
        <v>38</v>
      </c>
      <c r="B59" s="16"/>
    </row>
    <row r="60" spans="1:3" ht="7.5" customHeight="1" x14ac:dyDescent="0.25"/>
  </sheetData>
  <mergeCells count="9">
    <mergeCell ref="A26:C26"/>
    <mergeCell ref="A33:C33"/>
    <mergeCell ref="A42:C42"/>
    <mergeCell ref="A50:C50"/>
    <mergeCell ref="A1:C1"/>
    <mergeCell ref="A2:C2"/>
    <mergeCell ref="A3:C3"/>
    <mergeCell ref="A10:C10"/>
    <mergeCell ref="A17:C17"/>
  </mergeCells>
  <dataValidations count="7">
    <dataValidation type="list" allowBlank="1" sqref="B52:B59" xr:uid="{00000000-0002-0000-0600-000000000000}">
      <formula1>"Yes"</formula1>
      <formula2>0</formula2>
    </dataValidation>
    <dataValidation type="list" allowBlank="1" showErrorMessage="1" errorTitle="Invalid selection" error="Please select a valid option." sqref="B4" xr:uid="{00000000-0002-0000-0600-000001000000}">
      <formula1>$B$5:$B$8</formula1>
      <formula2>0</formula2>
    </dataValidation>
    <dataValidation type="list" allowBlank="1" showErrorMessage="1" errorTitle="Invalid selection" error="Please select a valid option." sqref="B11" xr:uid="{00000000-0002-0000-0600-000002000000}">
      <formula1>$B$12:$B$15</formula1>
      <formula2>0</formula2>
    </dataValidation>
    <dataValidation type="list" allowBlank="1" showErrorMessage="1" errorTitle="Invalid selection" error="Please select a valid option." sqref="B18" xr:uid="{00000000-0002-0000-0600-000003000000}">
      <formula1>$B$19:$B$24</formula1>
      <formula2>0</formula2>
    </dataValidation>
    <dataValidation type="list" allowBlank="1" showErrorMessage="1" errorTitle="Invalid selection" error="Please select a valid option." sqref="B27" xr:uid="{00000000-0002-0000-0600-000004000000}">
      <formula1>$B$28:$B$31</formula1>
      <formula2>0</formula2>
    </dataValidation>
    <dataValidation type="list" allowBlank="1" showErrorMessage="1" errorTitle="Invalid selection" error="Please select a valid option." sqref="B34" xr:uid="{00000000-0002-0000-0600-000005000000}">
      <formula1>$B$35:$B$40</formula1>
      <formula2>0</formula2>
    </dataValidation>
    <dataValidation type="list" allowBlank="1" showErrorMessage="1" errorTitle="Invalid selection" error="Please select a valid option." sqref="B43" xr:uid="{00000000-0002-0000-0600-000006000000}">
      <formula1>$B$44:$B$48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4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164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165</v>
      </c>
      <c r="B3" s="82"/>
      <c r="C3" s="82"/>
    </row>
    <row r="4" spans="1:3" ht="19.5" customHeight="1" x14ac:dyDescent="0.25">
      <c r="A4" s="22" t="s">
        <v>89</v>
      </c>
      <c r="B4" s="23" t="s">
        <v>90</v>
      </c>
      <c r="C4" s="14" t="s">
        <v>91</v>
      </c>
    </row>
    <row r="5" spans="1:3" ht="19.5" customHeight="1" x14ac:dyDescent="0.25">
      <c r="A5" s="20" t="s">
        <v>166</v>
      </c>
      <c r="B5" s="16"/>
    </row>
    <row r="6" spans="1:3" ht="19.5" customHeight="1" x14ac:dyDescent="0.25">
      <c r="A6" s="21" t="s">
        <v>167</v>
      </c>
      <c r="B6" s="16"/>
    </row>
    <row r="7" spans="1:3" ht="19.5" customHeight="1" x14ac:dyDescent="0.25">
      <c r="A7" s="20" t="s">
        <v>168</v>
      </c>
      <c r="B7" s="16"/>
    </row>
    <row r="8" spans="1:3" ht="19.5" customHeight="1" x14ac:dyDescent="0.25">
      <c r="A8" s="21" t="s">
        <v>169</v>
      </c>
      <c r="B8" s="16"/>
    </row>
    <row r="9" spans="1:3" ht="19.5" customHeight="1" x14ac:dyDescent="0.25">
      <c r="A9" s="20" t="s">
        <v>170</v>
      </c>
      <c r="B9" s="16"/>
    </row>
    <row r="10" spans="1:3" ht="19.5" customHeight="1" x14ac:dyDescent="0.25">
      <c r="A10" s="21" t="s">
        <v>171</v>
      </c>
      <c r="B10" s="16"/>
    </row>
    <row r="11" spans="1:3" ht="19.5" customHeight="1" x14ac:dyDescent="0.25">
      <c r="A11" s="20" t="s">
        <v>38</v>
      </c>
      <c r="B11" s="16"/>
    </row>
    <row r="12" spans="1:3" ht="19.5" customHeight="1" x14ac:dyDescent="0.25"/>
    <row r="13" spans="1:3" ht="30" customHeight="1" x14ac:dyDescent="0.25">
      <c r="A13" s="82" t="s">
        <v>172</v>
      </c>
      <c r="B13" s="82"/>
      <c r="C13" s="82"/>
    </row>
    <row r="14" spans="1:3" ht="30" customHeight="1" x14ac:dyDescent="0.25">
      <c r="A14" s="24" t="s">
        <v>20</v>
      </c>
      <c r="B14" s="1"/>
      <c r="C14" s="11" t="s">
        <v>21</v>
      </c>
    </row>
    <row r="15" spans="1:3" ht="19.5" customHeight="1" x14ac:dyDescent="0.25">
      <c r="B15" s="8" t="s">
        <v>173</v>
      </c>
    </row>
    <row r="16" spans="1:3" ht="19.5" customHeight="1" x14ac:dyDescent="0.25">
      <c r="B16" s="8" t="s">
        <v>174</v>
      </c>
    </row>
    <row r="17" spans="1:3" ht="19.5" customHeight="1" x14ac:dyDescent="0.25">
      <c r="B17" s="8" t="s">
        <v>175</v>
      </c>
    </row>
    <row r="18" spans="1:3" ht="19.5" customHeight="1" x14ac:dyDescent="0.25">
      <c r="B18" s="8" t="s">
        <v>45</v>
      </c>
    </row>
    <row r="19" spans="1:3" ht="19.5" customHeight="1" x14ac:dyDescent="0.25">
      <c r="B19" s="8" t="s">
        <v>38</v>
      </c>
    </row>
    <row r="20" spans="1:3" ht="19.5" customHeight="1" x14ac:dyDescent="0.25"/>
    <row r="21" spans="1:3" ht="30" customHeight="1" x14ac:dyDescent="0.25">
      <c r="A21" s="82" t="s">
        <v>176</v>
      </c>
      <c r="B21" s="82"/>
      <c r="C21" s="82"/>
    </row>
    <row r="22" spans="1:3" ht="30" customHeight="1" x14ac:dyDescent="0.25">
      <c r="A22" s="24" t="s">
        <v>20</v>
      </c>
      <c r="B22" s="1"/>
      <c r="C22" s="11" t="s">
        <v>21</v>
      </c>
    </row>
    <row r="23" spans="1:3" ht="19.5" customHeight="1" x14ac:dyDescent="0.25">
      <c r="B23" s="8" t="s">
        <v>177</v>
      </c>
    </row>
    <row r="24" spans="1:3" ht="19.5" customHeight="1" x14ac:dyDescent="0.25">
      <c r="B24" s="8" t="s">
        <v>178</v>
      </c>
    </row>
    <row r="25" spans="1:3" ht="19.5" customHeight="1" x14ac:dyDescent="0.25">
      <c r="B25" s="8" t="s">
        <v>37</v>
      </c>
    </row>
    <row r="26" spans="1:3" ht="19.5" customHeight="1" x14ac:dyDescent="0.25">
      <c r="B26" s="8" t="s">
        <v>38</v>
      </c>
    </row>
    <row r="27" spans="1:3" ht="19.5" customHeight="1" x14ac:dyDescent="0.25"/>
    <row r="28" spans="1:3" ht="30" customHeight="1" x14ac:dyDescent="0.25">
      <c r="A28" s="82" t="s">
        <v>179</v>
      </c>
      <c r="B28" s="82"/>
      <c r="C28" s="82"/>
    </row>
    <row r="29" spans="1:3" ht="30" customHeight="1" x14ac:dyDescent="0.25">
      <c r="A29" s="24" t="s">
        <v>20</v>
      </c>
      <c r="B29" s="1"/>
      <c r="C29" s="11" t="s">
        <v>21</v>
      </c>
    </row>
    <row r="30" spans="1:3" ht="19.5" customHeight="1" x14ac:dyDescent="0.25">
      <c r="B30" s="8" t="s">
        <v>180</v>
      </c>
    </row>
    <row r="31" spans="1:3" ht="19.5" customHeight="1" x14ac:dyDescent="0.25">
      <c r="B31" s="8" t="s">
        <v>181</v>
      </c>
    </row>
    <row r="32" spans="1:3" ht="19.5" customHeight="1" x14ac:dyDescent="0.25">
      <c r="B32" s="8" t="s">
        <v>182</v>
      </c>
    </row>
    <row r="33" spans="2:2" ht="19.5" customHeight="1" x14ac:dyDescent="0.25">
      <c r="B33" s="8" t="s">
        <v>38</v>
      </c>
    </row>
    <row r="34" spans="2:2" ht="19.5" customHeight="1" x14ac:dyDescent="0.25"/>
  </sheetData>
  <mergeCells count="6">
    <mergeCell ref="A28:C28"/>
    <mergeCell ref="A1:C1"/>
    <mergeCell ref="A2:C2"/>
    <mergeCell ref="A3:C3"/>
    <mergeCell ref="A13:C13"/>
    <mergeCell ref="A21:C21"/>
  </mergeCells>
  <dataValidations count="4">
    <dataValidation type="list" allowBlank="1" sqref="B5:B11" xr:uid="{00000000-0002-0000-0700-000000000000}">
      <formula1>"Yes"</formula1>
      <formula2>0</formula2>
    </dataValidation>
    <dataValidation type="list" allowBlank="1" showErrorMessage="1" errorTitle="Invalid selection" error="Please select a valid option." sqref="B14" xr:uid="{00000000-0002-0000-0700-000001000000}">
      <formula1>$B$15:$B$19</formula1>
      <formula2>0</formula2>
    </dataValidation>
    <dataValidation type="list" allowBlank="1" showErrorMessage="1" errorTitle="Invalid selection" error="Please select a valid option." sqref="B22" xr:uid="{00000000-0002-0000-0700-000002000000}">
      <formula1>$B$23:$B$26</formula1>
      <formula2>0</formula2>
    </dataValidation>
    <dataValidation type="list" allowBlank="1" showErrorMessage="1" errorTitle="Invalid selection" error="Please select a valid option." sqref="B29" xr:uid="{00000000-0002-0000-0700-000003000000}">
      <formula1>$B$30:$B$33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0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15.7109375" style="4" customWidth="1"/>
    <col min="2" max="2" width="80.7109375" customWidth="1"/>
    <col min="3" max="3" width="15.7109375" customWidth="1"/>
  </cols>
  <sheetData>
    <row r="1" spans="1:3" ht="24" customHeight="1" x14ac:dyDescent="0.25">
      <c r="A1" s="83" t="s">
        <v>183</v>
      </c>
      <c r="B1" s="83"/>
      <c r="C1" s="83"/>
    </row>
    <row r="2" spans="1:3" ht="19.5" customHeight="1" x14ac:dyDescent="0.25">
      <c r="A2" s="84" t="s">
        <v>18</v>
      </c>
      <c r="B2" s="84"/>
      <c r="C2" s="84"/>
    </row>
    <row r="3" spans="1:3" ht="30" customHeight="1" x14ac:dyDescent="0.25">
      <c r="A3" s="82" t="s">
        <v>184</v>
      </c>
      <c r="B3" s="82"/>
      <c r="C3" s="82"/>
    </row>
    <row r="4" spans="1:3" ht="30" customHeight="1" x14ac:dyDescent="0.25">
      <c r="A4" s="25" t="s">
        <v>20</v>
      </c>
      <c r="B4" s="1"/>
      <c r="C4" s="11" t="s">
        <v>21</v>
      </c>
    </row>
    <row r="5" spans="1:3" ht="19.5" customHeight="1" x14ac:dyDescent="0.25">
      <c r="B5" s="8" t="s">
        <v>185</v>
      </c>
    </row>
    <row r="6" spans="1:3" ht="19.5" customHeight="1" x14ac:dyDescent="0.25">
      <c r="B6" s="8" t="s">
        <v>186</v>
      </c>
    </row>
    <row r="7" spans="1:3" ht="19.5" customHeight="1" x14ac:dyDescent="0.25">
      <c r="B7" s="8" t="s">
        <v>187</v>
      </c>
    </row>
    <row r="8" spans="1:3" ht="19.5" customHeight="1" x14ac:dyDescent="0.25">
      <c r="B8" s="8" t="s">
        <v>38</v>
      </c>
    </row>
    <row r="9" spans="1:3" ht="19.5" customHeight="1" x14ac:dyDescent="0.25"/>
    <row r="10" spans="1:3" ht="30" customHeight="1" x14ac:dyDescent="0.25">
      <c r="A10" s="82" t="s">
        <v>188</v>
      </c>
      <c r="B10" s="82"/>
      <c r="C10" s="82"/>
    </row>
    <row r="11" spans="1:3" ht="19.5" customHeight="1" x14ac:dyDescent="0.25">
      <c r="A11" s="26" t="s">
        <v>89</v>
      </c>
      <c r="B11" s="23" t="s">
        <v>90</v>
      </c>
      <c r="C11" s="14" t="s">
        <v>91</v>
      </c>
    </row>
    <row r="12" spans="1:3" ht="19.5" customHeight="1" x14ac:dyDescent="0.25">
      <c r="A12" s="27" t="s">
        <v>189</v>
      </c>
      <c r="B12" s="16"/>
    </row>
    <row r="13" spans="1:3" ht="19.5" customHeight="1" x14ac:dyDescent="0.25">
      <c r="A13" s="28" t="s">
        <v>190</v>
      </c>
      <c r="B13" s="16"/>
    </row>
    <row r="14" spans="1:3" ht="19.5" customHeight="1" x14ac:dyDescent="0.25">
      <c r="A14" s="27" t="s">
        <v>191</v>
      </c>
      <c r="B14" s="16"/>
    </row>
    <row r="15" spans="1:3" ht="19.5" customHeight="1" x14ac:dyDescent="0.25">
      <c r="A15" s="28" t="s">
        <v>192</v>
      </c>
      <c r="B15" s="16"/>
    </row>
    <row r="16" spans="1:3" ht="19.5" customHeight="1" x14ac:dyDescent="0.25">
      <c r="A16" s="27" t="s">
        <v>193</v>
      </c>
      <c r="B16" s="16"/>
    </row>
    <row r="17" spans="1:3" ht="19.5" customHeight="1" x14ac:dyDescent="0.25">
      <c r="A17" s="28" t="s">
        <v>194</v>
      </c>
      <c r="B17" s="16"/>
    </row>
    <row r="18" spans="1:3" ht="19.5" customHeight="1" x14ac:dyDescent="0.25">
      <c r="A18" s="27" t="s">
        <v>100</v>
      </c>
      <c r="B18" s="16"/>
    </row>
    <row r="19" spans="1:3" ht="19.5" customHeight="1" x14ac:dyDescent="0.25">
      <c r="A19" s="28" t="s">
        <v>38</v>
      </c>
      <c r="B19" s="16"/>
    </row>
    <row r="20" spans="1:3" ht="19.5" customHeight="1" x14ac:dyDescent="0.25"/>
    <row r="21" spans="1:3" ht="30" customHeight="1" x14ac:dyDescent="0.25">
      <c r="A21" s="82" t="s">
        <v>195</v>
      </c>
      <c r="B21" s="82"/>
      <c r="C21" s="82"/>
    </row>
    <row r="22" spans="1:3" ht="30" customHeight="1" x14ac:dyDescent="0.25">
      <c r="A22" s="25" t="s">
        <v>20</v>
      </c>
      <c r="B22" s="1"/>
      <c r="C22" s="11" t="s">
        <v>21</v>
      </c>
    </row>
    <row r="23" spans="1:3" ht="19.5" customHeight="1" x14ac:dyDescent="0.25">
      <c r="B23" s="8" t="s">
        <v>196</v>
      </c>
    </row>
    <row r="24" spans="1:3" ht="19.5" customHeight="1" x14ac:dyDescent="0.25">
      <c r="B24" s="8" t="s">
        <v>197</v>
      </c>
    </row>
    <row r="25" spans="1:3" ht="19.5" customHeight="1" x14ac:dyDescent="0.25">
      <c r="B25" s="8" t="s">
        <v>198</v>
      </c>
    </row>
    <row r="26" spans="1:3" ht="19.5" customHeight="1" x14ac:dyDescent="0.25">
      <c r="B26" s="8" t="s">
        <v>199</v>
      </c>
    </row>
    <row r="27" spans="1:3" ht="19.5" customHeight="1" x14ac:dyDescent="0.25">
      <c r="B27" s="8" t="s">
        <v>38</v>
      </c>
    </row>
    <row r="28" spans="1:3" ht="19.5" customHeight="1" x14ac:dyDescent="0.25"/>
    <row r="29" spans="1:3" ht="30" customHeight="1" x14ac:dyDescent="0.25">
      <c r="A29" s="82" t="s">
        <v>200</v>
      </c>
      <c r="B29" s="82"/>
      <c r="C29" s="82"/>
    </row>
    <row r="30" spans="1:3" ht="19.5" customHeight="1" x14ac:dyDescent="0.25">
      <c r="A30" s="26" t="s">
        <v>89</v>
      </c>
      <c r="B30" s="23" t="s">
        <v>90</v>
      </c>
      <c r="C30" s="14" t="s">
        <v>91</v>
      </c>
    </row>
    <row r="31" spans="1:3" ht="19.5" customHeight="1" x14ac:dyDescent="0.25">
      <c r="A31" s="27" t="s">
        <v>201</v>
      </c>
      <c r="B31" s="16"/>
    </row>
    <row r="32" spans="1:3" ht="19.5" customHeight="1" x14ac:dyDescent="0.25">
      <c r="A32" s="28" t="s">
        <v>202</v>
      </c>
      <c r="B32" s="16"/>
    </row>
    <row r="33" spans="1:2" ht="19.5" customHeight="1" x14ac:dyDescent="0.25">
      <c r="A33" s="27" t="s">
        <v>203</v>
      </c>
      <c r="B33" s="16"/>
    </row>
    <row r="34" spans="1:2" ht="19.5" customHeight="1" x14ac:dyDescent="0.25">
      <c r="A34" s="28" t="s">
        <v>204</v>
      </c>
      <c r="B34" s="16"/>
    </row>
    <row r="35" spans="1:2" ht="19.5" customHeight="1" x14ac:dyDescent="0.25">
      <c r="A35" s="27" t="s">
        <v>205</v>
      </c>
      <c r="B35" s="16"/>
    </row>
    <row r="36" spans="1:2" ht="19.5" customHeight="1" x14ac:dyDescent="0.25">
      <c r="A36" s="28" t="s">
        <v>206</v>
      </c>
      <c r="B36" s="16"/>
    </row>
    <row r="37" spans="1:2" ht="19.5" customHeight="1" x14ac:dyDescent="0.25">
      <c r="A37" s="27" t="s">
        <v>207</v>
      </c>
      <c r="B37" s="16"/>
    </row>
    <row r="38" spans="1:2" ht="19.5" customHeight="1" x14ac:dyDescent="0.25">
      <c r="A38" s="28" t="s">
        <v>38</v>
      </c>
      <c r="B38" s="16"/>
    </row>
    <row r="39" spans="1:2" ht="19.5" customHeight="1" x14ac:dyDescent="0.25">
      <c r="A39" s="27" t="s">
        <v>45</v>
      </c>
      <c r="B39" s="16"/>
    </row>
    <row r="40" spans="1:2" ht="19.5" customHeight="1" x14ac:dyDescent="0.25"/>
  </sheetData>
  <mergeCells count="6">
    <mergeCell ref="A29:C29"/>
    <mergeCell ref="A1:C1"/>
    <mergeCell ref="A2:C2"/>
    <mergeCell ref="A3:C3"/>
    <mergeCell ref="A10:C10"/>
    <mergeCell ref="A21:C21"/>
  </mergeCells>
  <dataValidations count="3">
    <dataValidation type="list" allowBlank="1" sqref="B12:B19 B31:B39" xr:uid="{00000000-0002-0000-0800-000000000000}">
      <formula1>"Yes"</formula1>
      <formula2>0</formula2>
    </dataValidation>
    <dataValidation type="list" allowBlank="1" showErrorMessage="1" errorTitle="Invalid selection" error="Please select a valid option." sqref="B4" xr:uid="{00000000-0002-0000-0800-000001000000}">
      <formula1>$B$5:$B$8</formula1>
      <formula2>0</formula2>
    </dataValidation>
    <dataValidation type="list" allowBlank="1" showErrorMessage="1" errorTitle="Invalid selection" error="Please select a valid option." sqref="B22" xr:uid="{00000000-0002-0000-0800-000002000000}">
      <formula1>$B$23:$B$27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c818f-b6c4-44f7-856a-ecd2fe425841">
      <Terms xmlns="http://schemas.microsoft.com/office/infopath/2007/PartnerControls"/>
    </lcf76f155ced4ddcb4097134ff3c332f>
    <TaxCatchAll xmlns="579dcaec-d521-4233-835c-d416ecc3c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6FEA922ADB44A9E905D9A21A4C423" ma:contentTypeVersion="12" ma:contentTypeDescription="Create a new document." ma:contentTypeScope="" ma:versionID="b62950afcacc40fd57c0344a382c383c">
  <xsd:schema xmlns:xsd="http://www.w3.org/2001/XMLSchema" xmlns:xs="http://www.w3.org/2001/XMLSchema" xmlns:p="http://schemas.microsoft.com/office/2006/metadata/properties" xmlns:ns2="f4cc818f-b6c4-44f7-856a-ecd2fe425841" xmlns:ns3="579dcaec-d521-4233-835c-d416ecc3cae9" targetNamespace="http://schemas.microsoft.com/office/2006/metadata/properties" ma:root="true" ma:fieldsID="dcf7962070f5d61534ba355ca45f865e" ns2:_="" ns3:_="">
    <xsd:import namespace="f4cc818f-b6c4-44f7-856a-ecd2fe425841"/>
    <xsd:import namespace="579dcaec-d521-4233-835c-d416ecc3c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c818f-b6c4-44f7-856a-ecd2fe425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fa2f25a-7d09-47b6-9c68-4e82613a0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caec-d521-4233-835c-d416ecc3cae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198b14-221c-485a-9db6-8ebfc7d854cc}" ma:internalName="TaxCatchAll" ma:showField="CatchAllData" ma:web="579dcaec-d521-4233-835c-d416ecc3c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87BB68-490A-4937-AFBA-338551221698}">
  <ds:schemaRefs>
    <ds:schemaRef ds:uri="http://schemas.microsoft.com/office/2006/metadata/properties"/>
    <ds:schemaRef ds:uri="http://schemas.microsoft.com/office/infopath/2007/PartnerControls"/>
    <ds:schemaRef ds:uri="f4cc818f-b6c4-44f7-856a-ecd2fe425841"/>
    <ds:schemaRef ds:uri="579dcaec-d521-4233-835c-d416ecc3cae9"/>
  </ds:schemaRefs>
</ds:datastoreItem>
</file>

<file path=customXml/itemProps2.xml><?xml version="1.0" encoding="utf-8"?>
<ds:datastoreItem xmlns:ds="http://schemas.openxmlformats.org/officeDocument/2006/customXml" ds:itemID="{C6A069F7-8C8C-4320-8433-78FC12F84F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4C2089-C281-4A58-B8B7-4678E3084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c818f-b6c4-44f7-856a-ecd2fe425841"/>
    <ds:schemaRef ds:uri="579dcaec-d521-4233-835c-d416ecc3c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Sec A</vt:lpstr>
      <vt:lpstr>Sec B</vt:lpstr>
      <vt:lpstr>Sec C</vt:lpstr>
      <vt:lpstr>Sec D</vt:lpstr>
      <vt:lpstr>Sec E</vt:lpstr>
      <vt:lpstr>Sec F</vt:lpstr>
      <vt:lpstr>Sec G</vt:lpstr>
      <vt:lpstr>Sec H</vt:lpstr>
      <vt:lpstr>Sec I</vt:lpstr>
      <vt:lpstr>Sec J</vt:lpstr>
      <vt:lpstr>Sec K</vt:lpstr>
      <vt:lpstr>Summary</vt:lpstr>
      <vt:lpstr>Scoring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Andrew Scanlan Dickie</cp:lastModifiedBy>
  <cp:revision>0</cp:revision>
  <dcterms:created xsi:type="dcterms:W3CDTF">2026-05-06T19:12:43Z</dcterms:created>
  <dcterms:modified xsi:type="dcterms:W3CDTF">2026-08-11T17:54:07Z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0x010100E7B6FEA922ADB44A9E905D9A21A4C423</vt:lpwstr>
  </property>
  <property fmtid="{D5CDD505-2E9C-101B-9397-08002B2CF9AE}" pid="3" name="MediaServiceImageTags">
    <vt:lpwstr/>
  </property>
</Properties>
</file>