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0_BarBrain" sheetId="1" r:id="rId4"/>
    <sheet state="visible" name="1_Rohstoffliste" sheetId="2" r:id="rId5"/>
    <sheet state="visible" name="2_Rezeptkalkulation" sheetId="3" r:id="rId6"/>
    <sheet state="visible" name="3_Verkaufspreis" sheetId="4" r:id="rId7"/>
    <sheet state="visible" name="4_Deckungsbeitrag" sheetId="5" r:id="rId8"/>
  </sheets>
  <definedNames/>
  <calcPr/>
  <extLst>
    <ext uri="GoogleSheetsCustomDataVersion2">
      <go:sheetsCustomData xmlns:go="http://customooxmlschemas.google.com/" r:id="rId9" roundtripDataChecksum="/hPwSh0ahmFVrdMznhwol5GXgDDHyq1UeNVuYQ2t6bk="/>
    </ext>
  </extLst>
</workbook>
</file>

<file path=xl/sharedStrings.xml><?xml version="1.0" encoding="utf-8"?>
<sst xmlns="http://schemas.openxmlformats.org/spreadsheetml/2006/main" count="140" uniqueCount="79">
  <si>
    <t>BarBrain sorgt dafür, dass Speisen und Getränke korrekt kalkuliert, profitabel und servierbereit sind. So behältst du die volle Kontrolle von der Kalkulation bis in die Küche.</t>
  </si>
  <si>
    <r>
      <rPr>
        <color rgb="FFFFFFFF"/>
      </rPr>
      <t xml:space="preserve">Link zu BarBrain: </t>
    </r>
    <r>
      <rPr>
        <color rgb="FFFFFFFF"/>
        <u/>
      </rPr>
      <t>https://www.barbrain.com/funktionen/rezeptmanagement-kalkulation</t>
    </r>
  </si>
  <si>
    <t>ROHSTOFFLISTE – Einkaufspreise &amp; Einheitenpreise</t>
  </si>
  <si>
    <t>Nr.</t>
  </si>
  <si>
    <t>Artikelname</t>
  </si>
  <si>
    <t>Gebindegröße</t>
  </si>
  <si>
    <t>Einheit</t>
  </si>
  <si>
    <t>Einkaufspreis (brutto)</t>
  </si>
  <si>
    <t>Preis pro Einheit</t>
  </si>
  <si>
    <t>Penne Rigate 500g</t>
  </si>
  <si>
    <t>g</t>
  </si>
  <si>
    <t>Sahne 30% 1L</t>
  </si>
  <si>
    <t>ml</t>
  </si>
  <si>
    <t>Speck gewürfelt 200g</t>
  </si>
  <si>
    <t>Parmesan Reggiano</t>
  </si>
  <si>
    <t>Zwiebel</t>
  </si>
  <si>
    <t>Knoblauch</t>
  </si>
  <si>
    <t>Olivenöl Extra Vergine 1L</t>
  </si>
  <si>
    <t>Eigelb (pasteurisiert) 1kg</t>
  </si>
  <si>
    <t>Pfeffer schwarz gemahlen</t>
  </si>
  <si>
    <t>Salz</t>
  </si>
  <si>
    <t>Petersilie frisch</t>
  </si>
  <si>
    <t>Gin (London Dry) 0.7L</t>
  </si>
  <si>
    <t>Tonic Water 0.2L</t>
  </si>
  <si>
    <t>Limette</t>
  </si>
  <si>
    <t>Stk</t>
  </si>
  <si>
    <t>Eiswürfel</t>
  </si>
  <si>
    <t>Blau = Eingabefelder (manuell anpassen)</t>
  </si>
  <si>
    <t>Schwarz = Formeln (nicht überschreiben)</t>
  </si>
  <si>
    <t>REZEPTKALKULATION – Wareneinsatz pro Gericht</t>
  </si>
  <si>
    <t>Gericht 1: Pasta Carbonara</t>
  </si>
  <si>
    <t>Zutat</t>
  </si>
  <si>
    <t>Menge</t>
  </si>
  <si>
    <t>Einzelpreis/Einheit</t>
  </si>
  <si>
    <t>Gesamtkosten</t>
  </si>
  <si>
    <t>Quelle</t>
  </si>
  <si>
    <t>Penne Rigate</t>
  </si>
  <si>
    <t>Rohstoffliste</t>
  </si>
  <si>
    <t>Speck gewürfelt</t>
  </si>
  <si>
    <t>Eigelb</t>
  </si>
  <si>
    <t>Sahne 30%</t>
  </si>
  <si>
    <t>Parmesan</t>
  </si>
  <si>
    <t>Olivenöl</t>
  </si>
  <si>
    <t>Pfeffer</t>
  </si>
  <si>
    <t>Petersilie</t>
  </si>
  <si>
    <t>WARENEINSATZ GESAMT</t>
  </si>
  <si>
    <t>+ Zuschlag Schwund/Gewürze (%)</t>
  </si>
  <si>
    <t>WARENEINSATZ INKL. ZUSCHLAG</t>
  </si>
  <si>
    <t>Gericht 2: Gin Tonic</t>
  </si>
  <si>
    <t>Gin (London Dry)</t>
  </si>
  <si>
    <t>Tonic Water</t>
  </si>
  <si>
    <t>Limette (1/4)</t>
  </si>
  <si>
    <t>VERKAUFSPREIS-BERECHNUNG</t>
  </si>
  <si>
    <t>ANNAHMEN</t>
  </si>
  <si>
    <t>MwSt.-Satz Speisen</t>
  </si>
  <si>
    <t>MwSt.-Satz Getränke</t>
  </si>
  <si>
    <t>Gericht / Getränk</t>
  </si>
  <si>
    <t>Wareneinsatz (€)</t>
  </si>
  <si>
    <t>Ziel-WE %</t>
  </si>
  <si>
    <t>Aufschlagsfaktor</t>
  </si>
  <si>
    <t>Netto-VK</t>
  </si>
  <si>
    <t>MwSt.-Satz</t>
  </si>
  <si>
    <t>Brutto-VK</t>
  </si>
  <si>
    <t>Pasta Carbonara</t>
  </si>
  <si>
    <t>Gin Tonic</t>
  </si>
  <si>
    <t>Gericht #3</t>
  </si>
  <si>
    <t>Gericht #4</t>
  </si>
  <si>
    <t>Gericht #5</t>
  </si>
  <si>
    <t>Formeln:</t>
  </si>
  <si>
    <t>Aufschlagsfaktor = 1 / Ziel-Wareneinsatz %</t>
  </si>
  <si>
    <t>Netto-VK = Wareneinsatz × Aufschlagsfaktor</t>
  </si>
  <si>
    <t>Brutto-VK = Netto-VK × (1 + MwSt.)</t>
  </si>
  <si>
    <t>DECKUNGSBEITRAGS-ANALYSE &amp; BREAK-EVEN</t>
  </si>
  <si>
    <t>DECKUNGSBEITRAG PRO GERICHT</t>
  </si>
  <si>
    <t>Gericht</t>
  </si>
  <si>
    <t>Netto-VK (€)</t>
  </si>
  <si>
    <t>Deckungsbeitrag (€)</t>
  </si>
  <si>
    <t>Marge (%)</t>
  </si>
  <si>
    <t>Verkaufte Portionen/Monat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</si>
</sst>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.00&quot; €&quot;"/>
    <numFmt numFmtId="165" formatCode="#,##0.0000&quot; €&quot;"/>
    <numFmt numFmtId="166" formatCode="0.0%"/>
    <numFmt numFmtId="167" formatCode="0.00\x"/>
  </numFmts>
  <fonts count="24">
    <font>
      <sz val="11.0"/>
      <color theme="1"/>
      <name val="Calibri"/>
      <scheme val="minor"/>
    </font>
    <font>
      <color theme="1"/>
      <name val="Calibri"/>
      <scheme val="minor"/>
    </font>
    <font>
      <color rgb="FFFFFFFF"/>
      <name val="Calibri"/>
      <scheme val="minor"/>
    </font>
    <font>
      <u/>
      <color rgb="FFFFFFFF"/>
    </font>
    <font>
      <b/>
      <sz val="14.0"/>
      <color rgb="FF1B4F72"/>
      <name val="Arial"/>
    </font>
    <font>
      <color theme="1"/>
      <name val="Arial"/>
    </font>
    <font>
      <b/>
      <sz val="11.0"/>
      <color rgb="FFFFFFFF"/>
      <name val="Arial"/>
    </font>
    <font>
      <sz val="9.0"/>
      <color rgb="FF000000"/>
      <name val="Arial"/>
    </font>
    <font>
      <sz val="11.0"/>
      <color rgb="FF0000FF"/>
      <name val="Arial"/>
    </font>
    <font>
      <sz val="11.0"/>
      <color rgb="FF000000"/>
      <name val="Arial"/>
    </font>
    <font>
      <i/>
      <sz val="9.0"/>
      <color rgb="FF0000FF"/>
      <name val="Arial"/>
    </font>
    <font>
      <i/>
      <sz val="9.0"/>
      <color rgb="FF000000"/>
      <name val="Arial"/>
    </font>
    <font>
      <b/>
      <sz val="12.0"/>
      <color rgb="FF2E86C1"/>
      <name val="Arial"/>
    </font>
    <font/>
    <font>
      <sz val="11.0"/>
      <color rgb="FF008000"/>
      <name val="Arial"/>
    </font>
    <font>
      <i/>
      <sz val="9.0"/>
      <color rgb="FF808080"/>
      <name val="Arial"/>
    </font>
    <font>
      <b/>
      <sz val="11.0"/>
      <color rgb="FF000000"/>
      <name val="Arial"/>
    </font>
    <font>
      <sz val="11.0"/>
      <color theme="1"/>
      <name val="Calibri"/>
    </font>
    <font>
      <b/>
      <sz val="11.0"/>
      <color rgb="FFC0392B"/>
      <name val="Arial"/>
    </font>
    <font>
      <b/>
      <sz val="11.0"/>
      <color rgb="FF0000FF"/>
      <name val="Arial"/>
    </font>
    <font>
      <b/>
      <sz val="12.0"/>
      <color rgb="FF1B4F72"/>
      <name val="Arial"/>
    </font>
    <font>
      <sz val="11.0"/>
      <color theme="1"/>
      <name val="Arial"/>
    </font>
    <font>
      <b/>
      <i/>
      <sz val="10.0"/>
      <color theme="1"/>
      <name val="Arial"/>
    </font>
    <font>
      <b/>
      <sz val="12.0"/>
      <color rgb="FF27AE6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1B4F72"/>
        <bgColor rgb="FF1B4F72"/>
      </patternFill>
    </fill>
    <fill>
      <patternFill patternType="solid">
        <fgColor rgb="FFFFF2CC"/>
        <bgColor rgb="FFFFF2CC"/>
      </patternFill>
    </fill>
    <fill>
      <patternFill patternType="solid">
        <fgColor rgb="FFD6EAF8"/>
        <bgColor rgb="FFD6EAF8"/>
      </patternFill>
    </fill>
    <fill>
      <patternFill patternType="solid">
        <fgColor rgb="FFD5F5E3"/>
        <bgColor rgb="FFD5F5E3"/>
      </patternFill>
    </fill>
    <fill>
      <patternFill patternType="solid">
        <fgColor rgb="FFFFFF00"/>
        <bgColor rgb="FFFFFF00"/>
      </patternFill>
    </fill>
  </fills>
  <borders count="6">
    <border/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2" numFmtId="0" xfId="0" applyAlignment="1" applyFont="1">
      <alignment readingOrder="0"/>
    </xf>
    <xf borderId="0" fillId="2" fontId="3" numFmtId="0" xfId="0" applyAlignment="1" applyFont="1">
      <alignment readingOrder="0"/>
    </xf>
    <xf borderId="0" fillId="0" fontId="4" numFmtId="0" xfId="0" applyAlignment="1" applyFont="1">
      <alignment horizontal="left" shrinkToFit="0" vertical="center" wrapText="0"/>
    </xf>
    <xf borderId="0" fillId="0" fontId="5" numFmtId="0" xfId="0" applyFont="1"/>
    <xf borderId="1" fillId="2" fontId="6" numFmtId="0" xfId="0" applyAlignment="1" applyBorder="1" applyFont="1">
      <alignment horizontal="center" shrinkToFit="0" vertical="center" wrapText="0"/>
    </xf>
    <xf borderId="1" fillId="0" fontId="7" numFmtId="0" xfId="0" applyAlignment="1" applyBorder="1" applyFont="1">
      <alignment horizontal="center" shrinkToFit="0" vertical="bottom" wrapText="0"/>
    </xf>
    <xf borderId="1" fillId="3" fontId="8" numFmtId="0" xfId="0" applyAlignment="1" applyBorder="1" applyFill="1" applyFont="1">
      <alignment shrinkToFit="0" vertical="bottom" wrapText="0"/>
    </xf>
    <xf borderId="1" fillId="3" fontId="8" numFmtId="3" xfId="0" applyAlignment="1" applyBorder="1" applyFont="1" applyNumberFormat="1">
      <alignment shrinkToFit="0" vertical="bottom" wrapText="0"/>
    </xf>
    <xf borderId="1" fillId="3" fontId="8" numFmtId="164" xfId="0" applyAlignment="1" applyBorder="1" applyFont="1" applyNumberFormat="1">
      <alignment shrinkToFit="0" vertical="bottom" wrapText="0"/>
    </xf>
    <xf borderId="1" fillId="0" fontId="9" numFmtId="165" xfId="0" applyAlignment="1" applyBorder="1" applyFont="1" applyNumberFormat="1">
      <alignment shrinkToFit="0" vertical="bottom" wrapText="0"/>
    </xf>
    <xf borderId="1" fillId="3" fontId="8" numFmtId="164" xfId="0" applyAlignment="1" applyBorder="1" applyFont="1" applyNumberFormat="1">
      <alignment readingOrder="0" shrinkToFit="0" vertical="bottom" wrapText="0"/>
    </xf>
    <xf borderId="0" fillId="0" fontId="10" numFmtId="0" xfId="0" applyAlignment="1" applyFont="1">
      <alignment shrinkToFit="0" vertical="bottom" wrapText="0"/>
    </xf>
    <xf borderId="0" fillId="0" fontId="11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2" fillId="4" fontId="12" numFmtId="0" xfId="0" applyAlignment="1" applyBorder="1" applyFill="1" applyFont="1">
      <alignment shrinkToFit="0" vertical="bottom" wrapText="0"/>
    </xf>
    <xf borderId="3" fillId="0" fontId="13" numFmtId="0" xfId="0" applyBorder="1" applyFont="1"/>
    <xf borderId="4" fillId="0" fontId="13" numFmtId="0" xfId="0" applyBorder="1" applyFont="1"/>
    <xf borderId="1" fillId="0" fontId="8" numFmtId="0" xfId="0" applyAlignment="1" applyBorder="1" applyFont="1">
      <alignment shrinkToFit="0" vertical="bottom" wrapText="0"/>
    </xf>
    <xf borderId="1" fillId="0" fontId="14" numFmtId="165" xfId="0" applyAlignment="1" applyBorder="1" applyFont="1" applyNumberFormat="1">
      <alignment shrinkToFit="0" vertical="bottom" wrapText="0"/>
    </xf>
    <xf borderId="1" fillId="0" fontId="9" numFmtId="164" xfId="0" applyAlignment="1" applyBorder="1" applyFont="1" applyNumberFormat="1">
      <alignment shrinkToFit="0" vertical="bottom" wrapText="0"/>
    </xf>
    <xf borderId="1" fillId="0" fontId="15" numFmtId="0" xfId="0" applyAlignment="1" applyBorder="1" applyFont="1">
      <alignment shrinkToFit="0" vertical="bottom" wrapText="0"/>
    </xf>
    <xf borderId="1" fillId="0" fontId="16" numFmtId="0" xfId="0" applyAlignment="1" applyBorder="1" applyFont="1">
      <alignment shrinkToFit="0" vertical="bottom" wrapText="0"/>
    </xf>
    <xf borderId="1" fillId="0" fontId="17" numFmtId="0" xfId="0" applyAlignment="1" applyBorder="1" applyFont="1">
      <alignment shrinkToFit="0" vertical="bottom" wrapText="0"/>
    </xf>
    <xf borderId="1" fillId="5" fontId="16" numFmtId="164" xfId="0" applyAlignment="1" applyBorder="1" applyFill="1" applyFont="1" applyNumberFormat="1">
      <alignment shrinkToFit="0" vertical="bottom" wrapText="0"/>
    </xf>
    <xf borderId="0" fillId="0" fontId="9" numFmtId="0" xfId="0" applyAlignment="1" applyFont="1">
      <alignment shrinkToFit="0" vertical="bottom" wrapText="0"/>
    </xf>
    <xf borderId="5" fillId="6" fontId="8" numFmtId="166" xfId="0" applyAlignment="1" applyBorder="1" applyFill="1" applyFont="1" applyNumberFormat="1">
      <alignment shrinkToFit="0" vertical="bottom" wrapText="0"/>
    </xf>
    <xf borderId="0" fillId="0" fontId="9" numFmtId="164" xfId="0" applyAlignment="1" applyFont="1" applyNumberFormat="1">
      <alignment shrinkToFit="0" vertical="bottom" wrapText="0"/>
    </xf>
    <xf borderId="0" fillId="0" fontId="18" numFmtId="0" xfId="0" applyAlignment="1" applyFont="1">
      <alignment shrinkToFit="0" vertical="bottom" wrapText="0"/>
    </xf>
    <xf borderId="0" fillId="0" fontId="18" numFmtId="164" xfId="0" applyAlignment="1" applyFont="1" applyNumberFormat="1">
      <alignment shrinkToFit="0" vertical="bottom" wrapText="0"/>
    </xf>
    <xf borderId="1" fillId="3" fontId="8" numFmtId="4" xfId="0" applyAlignment="1" applyBorder="1" applyFont="1" applyNumberFormat="1">
      <alignment shrinkToFit="0" vertical="bottom" wrapText="0"/>
    </xf>
    <xf borderId="2" fillId="4" fontId="16" numFmtId="0" xfId="0" applyAlignment="1" applyBorder="1" applyFont="1">
      <alignment shrinkToFit="0" vertical="bottom" wrapText="0"/>
    </xf>
    <xf borderId="5" fillId="6" fontId="19" numFmtId="166" xfId="0" applyAlignment="1" applyBorder="1" applyFont="1" applyNumberFormat="1">
      <alignment shrinkToFit="0" vertical="bottom" wrapText="0"/>
    </xf>
    <xf borderId="1" fillId="0" fontId="14" numFmtId="164" xfId="0" applyAlignment="1" applyBorder="1" applyFont="1" applyNumberFormat="1">
      <alignment shrinkToFit="0" vertical="bottom" wrapText="0"/>
    </xf>
    <xf borderId="1" fillId="6" fontId="8" numFmtId="166" xfId="0" applyAlignment="1" applyBorder="1" applyFont="1" applyNumberFormat="1">
      <alignment shrinkToFit="0" vertical="bottom" wrapText="0"/>
    </xf>
    <xf borderId="1" fillId="0" fontId="9" numFmtId="167" xfId="0" applyAlignment="1" applyBorder="1" applyFont="1" applyNumberFormat="1">
      <alignment shrinkToFit="0" vertical="bottom" wrapText="0"/>
    </xf>
    <xf borderId="1" fillId="0" fontId="14" numFmtId="166" xfId="0" applyAlignment="1" applyBorder="1" applyFont="1" applyNumberFormat="1">
      <alignment shrinkToFit="0" vertical="bottom" wrapText="0"/>
    </xf>
    <xf borderId="1" fillId="0" fontId="20" numFmtId="164" xfId="0" applyAlignment="1" applyBorder="1" applyFont="1" applyNumberFormat="1">
      <alignment shrinkToFit="0" vertical="bottom" wrapText="0"/>
    </xf>
    <xf borderId="1" fillId="0" fontId="21" numFmtId="0" xfId="0" applyAlignment="1" applyBorder="1" applyFont="1">
      <alignment readingOrder="0" shrinkToFit="0" vertical="bottom" wrapText="0"/>
    </xf>
    <xf borderId="1" fillId="0" fontId="21" numFmtId="0" xfId="0" applyAlignment="1" applyBorder="1" applyFont="1">
      <alignment shrinkToFit="0" vertical="bottom" wrapText="0"/>
    </xf>
    <xf borderId="1" fillId="3" fontId="8" numFmtId="166" xfId="0" applyAlignment="1" applyBorder="1" applyFont="1" applyNumberFormat="1">
      <alignment shrinkToFit="0" vertical="bottom" wrapText="0"/>
    </xf>
    <xf borderId="1" fillId="0" fontId="21" numFmtId="167" xfId="0" applyAlignment="1" applyBorder="1" applyFont="1" applyNumberFormat="1">
      <alignment shrinkToFit="0" vertical="bottom" wrapText="0"/>
    </xf>
    <xf borderId="1" fillId="0" fontId="21" numFmtId="164" xfId="0" applyAlignment="1" applyBorder="1" applyFont="1" applyNumberFormat="1">
      <alignment shrinkToFit="0" vertical="bottom" wrapText="0"/>
    </xf>
    <xf borderId="0" fillId="0" fontId="22" numFmtId="0" xfId="0" applyAlignment="1" applyFont="1">
      <alignment shrinkToFit="0" vertical="bottom" wrapText="0"/>
    </xf>
    <xf borderId="0" fillId="0" fontId="15" numFmtId="0" xfId="0" applyAlignment="1" applyFont="1">
      <alignment shrinkToFit="0" vertical="bottom" wrapText="0"/>
    </xf>
    <xf borderId="1" fillId="2" fontId="6" numFmtId="0" xfId="0" applyAlignment="1" applyBorder="1" applyFont="1">
      <alignment horizontal="center" readingOrder="0" shrinkToFit="0" vertical="center" wrapText="0"/>
    </xf>
    <xf borderId="1" fillId="0" fontId="16" numFmtId="164" xfId="0" applyAlignment="1" applyBorder="1" applyFont="1" applyNumberFormat="1">
      <alignment shrinkToFit="0" vertical="bottom" wrapText="0"/>
    </xf>
    <xf borderId="1" fillId="0" fontId="9" numFmtId="166" xfId="0" applyAlignment="1" applyBorder="1" applyFont="1" applyNumberFormat="1">
      <alignment shrinkToFit="0" vertical="bottom" wrapText="0"/>
    </xf>
    <xf borderId="1" fillId="6" fontId="8" numFmtId="3" xfId="0" applyAlignment="1" applyBorder="1" applyFont="1" applyNumberFormat="1">
      <alignment shrinkToFit="0" vertical="bottom" wrapText="0"/>
    </xf>
    <xf borderId="1" fillId="0" fontId="21" numFmtId="166" xfId="0" applyAlignment="1" applyBorder="1" applyFont="1" applyNumberFormat="1">
      <alignment shrinkToFit="0" vertical="bottom" wrapText="0"/>
    </xf>
    <xf borderId="1" fillId="0" fontId="16" numFmtId="0" xfId="0" applyAlignment="1" applyBorder="1" applyFont="1">
      <alignment readingOrder="0" shrinkToFit="0" vertical="bottom" wrapText="0"/>
    </xf>
    <xf borderId="1" fillId="0" fontId="23" numFmtId="16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552450</xdr:colOff>
      <xdr:row>1</xdr:row>
      <xdr:rowOff>76200</xdr:rowOff>
    </xdr:from>
    <xdr:ext cx="3590925" cy="278130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barbrain.com/funktionen/rezeptmanagement-kalkulation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>
      <c r="A18" s="1"/>
      <c r="B18" s="2" t="s">
        <v>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>
      <c r="A20" s="1"/>
      <c r="B20" s="3" t="s">
        <v>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</sheetData>
  <hyperlinks>
    <hyperlink r:id="rId1" ref="B20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B4F72"/>
    <pageSetUpPr/>
  </sheetPr>
  <sheetViews>
    <sheetView workbookViewId="0"/>
  </sheetViews>
  <sheetFormatPr customHeight="1" defaultColWidth="14.43" defaultRowHeight="15.0"/>
  <cols>
    <col customWidth="1" min="1" max="1" width="6.0"/>
    <col customWidth="1" min="2" max="2" width="30.0"/>
    <col customWidth="1" min="3" max="3" width="16.0"/>
    <col customWidth="1" min="4" max="4" width="10.0"/>
    <col customWidth="1" min="5" max="5" width="22.71"/>
    <col customWidth="1" min="6" max="6" width="19.57"/>
    <col customWidth="1" min="7" max="26" width="8.71"/>
  </cols>
  <sheetData>
    <row r="1" ht="30.0" customHeight="1">
      <c r="A1" s="4" t="s">
        <v>2</v>
      </c>
      <c r="G1" s="5"/>
      <c r="H1" s="5"/>
    </row>
    <row r="2">
      <c r="A2" s="5"/>
      <c r="B2" s="5"/>
      <c r="C2" s="5"/>
      <c r="D2" s="5"/>
      <c r="E2" s="5"/>
      <c r="F2" s="5"/>
      <c r="G2" s="5"/>
      <c r="H2" s="5"/>
    </row>
    <row r="3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5"/>
      <c r="H3" s="5"/>
    </row>
    <row r="4">
      <c r="A4" s="7">
        <v>1.0</v>
      </c>
      <c r="B4" s="8" t="s">
        <v>9</v>
      </c>
      <c r="C4" s="9">
        <v>500.0</v>
      </c>
      <c r="D4" s="8" t="s">
        <v>10</v>
      </c>
      <c r="E4" s="10">
        <v>1.29</v>
      </c>
      <c r="F4" s="11">
        <f t="shared" ref="F4:F18" si="1">E4/C4</f>
        <v>0.00258</v>
      </c>
      <c r="G4" s="5"/>
      <c r="H4" s="5"/>
    </row>
    <row r="5">
      <c r="A5" s="7">
        <v>2.0</v>
      </c>
      <c r="B5" s="8" t="s">
        <v>11</v>
      </c>
      <c r="C5" s="9">
        <v>1000.0</v>
      </c>
      <c r="D5" s="8" t="s">
        <v>12</v>
      </c>
      <c r="E5" s="12">
        <v>1.89</v>
      </c>
      <c r="F5" s="11">
        <f t="shared" si="1"/>
        <v>0.00189</v>
      </c>
      <c r="G5" s="5"/>
      <c r="H5" s="5"/>
    </row>
    <row r="6">
      <c r="A6" s="7">
        <v>3.0</v>
      </c>
      <c r="B6" s="8" t="s">
        <v>13</v>
      </c>
      <c r="C6" s="9">
        <v>200.0</v>
      </c>
      <c r="D6" s="8" t="s">
        <v>10</v>
      </c>
      <c r="E6" s="10">
        <v>2.49</v>
      </c>
      <c r="F6" s="11">
        <f t="shared" si="1"/>
        <v>0.01245</v>
      </c>
      <c r="G6" s="5"/>
      <c r="H6" s="5"/>
    </row>
    <row r="7">
      <c r="A7" s="7">
        <v>4.0</v>
      </c>
      <c r="B7" s="8" t="s">
        <v>14</v>
      </c>
      <c r="C7" s="9">
        <v>1000.0</v>
      </c>
      <c r="D7" s="8" t="s">
        <v>10</v>
      </c>
      <c r="E7" s="10">
        <v>18.9</v>
      </c>
      <c r="F7" s="11">
        <f t="shared" si="1"/>
        <v>0.0189</v>
      </c>
      <c r="G7" s="5"/>
      <c r="H7" s="5"/>
    </row>
    <row r="8">
      <c r="A8" s="7">
        <v>5.0</v>
      </c>
      <c r="B8" s="8" t="s">
        <v>15</v>
      </c>
      <c r="C8" s="9">
        <v>1000.0</v>
      </c>
      <c r="D8" s="8" t="s">
        <v>10</v>
      </c>
      <c r="E8" s="10">
        <v>1.49</v>
      </c>
      <c r="F8" s="11">
        <f t="shared" si="1"/>
        <v>0.00149</v>
      </c>
      <c r="G8" s="5"/>
      <c r="H8" s="5"/>
    </row>
    <row r="9">
      <c r="A9" s="7">
        <v>6.0</v>
      </c>
      <c r="B9" s="8" t="s">
        <v>16</v>
      </c>
      <c r="C9" s="9">
        <v>100.0</v>
      </c>
      <c r="D9" s="8" t="s">
        <v>10</v>
      </c>
      <c r="E9" s="10">
        <v>0.99</v>
      </c>
      <c r="F9" s="11">
        <f t="shared" si="1"/>
        <v>0.0099</v>
      </c>
      <c r="G9" s="5"/>
      <c r="H9" s="5"/>
    </row>
    <row r="10">
      <c r="A10" s="7">
        <v>7.0</v>
      </c>
      <c r="B10" s="8" t="s">
        <v>17</v>
      </c>
      <c r="C10" s="9">
        <v>1000.0</v>
      </c>
      <c r="D10" s="8" t="s">
        <v>12</v>
      </c>
      <c r="E10" s="10">
        <v>7.9</v>
      </c>
      <c r="F10" s="11">
        <f t="shared" si="1"/>
        <v>0.0079</v>
      </c>
      <c r="G10" s="5"/>
      <c r="H10" s="5"/>
    </row>
    <row r="11">
      <c r="A11" s="7">
        <v>8.0</v>
      </c>
      <c r="B11" s="8" t="s">
        <v>18</v>
      </c>
      <c r="C11" s="9">
        <v>1000.0</v>
      </c>
      <c r="D11" s="8" t="s">
        <v>10</v>
      </c>
      <c r="E11" s="10">
        <v>8.5</v>
      </c>
      <c r="F11" s="11">
        <f t="shared" si="1"/>
        <v>0.0085</v>
      </c>
      <c r="G11" s="5"/>
      <c r="H11" s="5"/>
    </row>
    <row r="12">
      <c r="A12" s="7">
        <v>9.0</v>
      </c>
      <c r="B12" s="8" t="s">
        <v>19</v>
      </c>
      <c r="C12" s="9">
        <v>50.0</v>
      </c>
      <c r="D12" s="8" t="s">
        <v>10</v>
      </c>
      <c r="E12" s="10">
        <v>3.29</v>
      </c>
      <c r="F12" s="11">
        <f t="shared" si="1"/>
        <v>0.0658</v>
      </c>
      <c r="G12" s="5"/>
      <c r="H12" s="5"/>
    </row>
    <row r="13">
      <c r="A13" s="7">
        <v>10.0</v>
      </c>
      <c r="B13" s="8" t="s">
        <v>20</v>
      </c>
      <c r="C13" s="9">
        <v>1000.0</v>
      </c>
      <c r="D13" s="8" t="s">
        <v>10</v>
      </c>
      <c r="E13" s="10">
        <v>0.39</v>
      </c>
      <c r="F13" s="11">
        <f t="shared" si="1"/>
        <v>0.00039</v>
      </c>
      <c r="G13" s="5"/>
      <c r="H13" s="5"/>
    </row>
    <row r="14">
      <c r="A14" s="7">
        <v>11.0</v>
      </c>
      <c r="B14" s="8" t="s">
        <v>21</v>
      </c>
      <c r="C14" s="9">
        <v>100.0</v>
      </c>
      <c r="D14" s="8" t="s">
        <v>10</v>
      </c>
      <c r="E14" s="10">
        <v>1.29</v>
      </c>
      <c r="F14" s="11">
        <f t="shared" si="1"/>
        <v>0.0129</v>
      </c>
      <c r="G14" s="5"/>
      <c r="H14" s="5"/>
    </row>
    <row r="15">
      <c r="A15" s="7">
        <v>12.0</v>
      </c>
      <c r="B15" s="8" t="s">
        <v>22</v>
      </c>
      <c r="C15" s="9">
        <v>700.0</v>
      </c>
      <c r="D15" s="8" t="s">
        <v>12</v>
      </c>
      <c r="E15" s="10">
        <v>18.9</v>
      </c>
      <c r="F15" s="11">
        <f t="shared" si="1"/>
        <v>0.027</v>
      </c>
      <c r="G15" s="5"/>
      <c r="H15" s="5"/>
    </row>
    <row r="16">
      <c r="A16" s="7">
        <v>13.0</v>
      </c>
      <c r="B16" s="8" t="s">
        <v>23</v>
      </c>
      <c r="C16" s="9">
        <v>200.0</v>
      </c>
      <c r="D16" s="8" t="s">
        <v>12</v>
      </c>
      <c r="E16" s="10">
        <v>0.89</v>
      </c>
      <c r="F16" s="11">
        <f t="shared" si="1"/>
        <v>0.00445</v>
      </c>
      <c r="G16" s="5"/>
      <c r="H16" s="5"/>
    </row>
    <row r="17">
      <c r="A17" s="7">
        <v>14.0</v>
      </c>
      <c r="B17" s="8" t="s">
        <v>24</v>
      </c>
      <c r="C17" s="9">
        <v>1.0</v>
      </c>
      <c r="D17" s="8" t="s">
        <v>25</v>
      </c>
      <c r="E17" s="10">
        <v>0.35</v>
      </c>
      <c r="F17" s="11">
        <f t="shared" si="1"/>
        <v>0.35</v>
      </c>
      <c r="G17" s="5"/>
      <c r="H17" s="5"/>
    </row>
    <row r="18">
      <c r="A18" s="7">
        <v>15.0</v>
      </c>
      <c r="B18" s="8" t="s">
        <v>26</v>
      </c>
      <c r="C18" s="9">
        <v>1000.0</v>
      </c>
      <c r="D18" s="8" t="s">
        <v>10</v>
      </c>
      <c r="E18" s="10">
        <v>1.2</v>
      </c>
      <c r="F18" s="11">
        <f t="shared" si="1"/>
        <v>0.0012</v>
      </c>
      <c r="G18" s="5"/>
      <c r="H18" s="5"/>
    </row>
    <row r="19">
      <c r="A19" s="5"/>
      <c r="B19" s="5"/>
      <c r="C19" s="5"/>
      <c r="D19" s="5"/>
      <c r="E19" s="5"/>
      <c r="F19" s="5"/>
      <c r="G19" s="5"/>
      <c r="H19" s="5"/>
    </row>
    <row r="20">
      <c r="A20" s="5"/>
      <c r="B20" s="13" t="s">
        <v>27</v>
      </c>
      <c r="C20" s="5"/>
      <c r="D20" s="5"/>
      <c r="E20" s="5"/>
      <c r="F20" s="5"/>
      <c r="G20" s="5"/>
      <c r="H20" s="5"/>
    </row>
    <row r="21" ht="15.75" customHeight="1">
      <c r="A21" s="5"/>
      <c r="B21" s="14" t="s">
        <v>28</v>
      </c>
      <c r="C21" s="5"/>
      <c r="D21" s="5"/>
      <c r="E21" s="5"/>
      <c r="F21" s="5"/>
      <c r="G21" s="5"/>
      <c r="H21" s="5"/>
    </row>
    <row r="22" ht="15.75" customHeight="1">
      <c r="A22" s="5"/>
      <c r="B22" s="5"/>
      <c r="C22" s="5"/>
      <c r="D22" s="5"/>
      <c r="E22" s="5"/>
      <c r="F22" s="5"/>
      <c r="G22" s="5"/>
      <c r="H22" s="5"/>
    </row>
    <row r="23" ht="15.75" customHeight="1">
      <c r="A23" s="5"/>
      <c r="B23" s="5"/>
      <c r="C23" s="5"/>
      <c r="D23" s="5"/>
      <c r="E23" s="5"/>
      <c r="F23" s="5"/>
      <c r="G23" s="5"/>
      <c r="H23" s="5"/>
    </row>
    <row r="24" ht="15.75" customHeight="1">
      <c r="A24" s="5"/>
      <c r="B24" s="5"/>
      <c r="C24" s="5"/>
      <c r="D24" s="5"/>
      <c r="E24" s="5"/>
      <c r="F24" s="5"/>
      <c r="G24" s="5"/>
      <c r="H24" s="5"/>
    </row>
    <row r="25" ht="15.75" customHeight="1">
      <c r="A25" s="5"/>
      <c r="B25" s="5"/>
      <c r="C25" s="5"/>
      <c r="D25" s="5"/>
      <c r="E25" s="5"/>
      <c r="F25" s="5"/>
      <c r="G25" s="5"/>
      <c r="H25" s="5"/>
    </row>
    <row r="26" ht="15.75" customHeight="1">
      <c r="A26" s="5"/>
      <c r="B26" s="5"/>
      <c r="C26" s="5"/>
      <c r="D26" s="5"/>
      <c r="E26" s="5"/>
      <c r="F26" s="5"/>
      <c r="G26" s="5"/>
      <c r="H26" s="5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E86C1"/>
    <pageSetUpPr/>
  </sheetPr>
  <sheetViews>
    <sheetView workbookViewId="0"/>
  </sheetViews>
  <sheetFormatPr customHeight="1" defaultColWidth="14.43" defaultRowHeight="15.0"/>
  <cols>
    <col customWidth="1" min="1" max="1" width="39.14"/>
    <col customWidth="1" min="2" max="2" width="12.0"/>
    <col customWidth="1" min="3" max="3" width="10.0"/>
    <col customWidth="1" min="4" max="4" width="22.0"/>
    <col customWidth="1" min="5" max="5" width="18.0"/>
    <col customWidth="1" min="6" max="6" width="14.0"/>
    <col customWidth="1" min="7" max="26" width="8.71"/>
  </cols>
  <sheetData>
    <row r="1" ht="30.0" customHeight="1">
      <c r="A1" s="15" t="s">
        <v>29</v>
      </c>
    </row>
    <row r="3">
      <c r="A3" s="16" t="s">
        <v>30</v>
      </c>
      <c r="B3" s="17"/>
      <c r="C3" s="17"/>
      <c r="D3" s="17"/>
      <c r="E3" s="17"/>
      <c r="F3" s="18"/>
    </row>
    <row r="4">
      <c r="A4" s="6" t="s">
        <v>31</v>
      </c>
      <c r="B4" s="6" t="s">
        <v>32</v>
      </c>
      <c r="C4" s="6" t="s">
        <v>6</v>
      </c>
      <c r="D4" s="6" t="s">
        <v>33</v>
      </c>
      <c r="E4" s="6" t="s">
        <v>34</v>
      </c>
      <c r="F4" s="6" t="s">
        <v>35</v>
      </c>
    </row>
    <row r="5">
      <c r="A5" s="8" t="s">
        <v>36</v>
      </c>
      <c r="B5" s="9">
        <v>150.0</v>
      </c>
      <c r="C5" s="19" t="s">
        <v>10</v>
      </c>
      <c r="D5" s="20">
        <f>'1_Rohstoffliste'!F4</f>
        <v>0.00258</v>
      </c>
      <c r="E5" s="21">
        <f t="shared" ref="E5:E15" si="1">B5*D5</f>
        <v>0.387</v>
      </c>
      <c r="F5" s="22" t="s">
        <v>37</v>
      </c>
    </row>
    <row r="6">
      <c r="A6" s="8" t="s">
        <v>38</v>
      </c>
      <c r="B6" s="9">
        <v>40.0</v>
      </c>
      <c r="C6" s="19" t="s">
        <v>10</v>
      </c>
      <c r="D6" s="20">
        <f>'1_Rohstoffliste'!F6</f>
        <v>0.01245</v>
      </c>
      <c r="E6" s="21">
        <f t="shared" si="1"/>
        <v>0.498</v>
      </c>
      <c r="F6" s="22" t="s">
        <v>37</v>
      </c>
    </row>
    <row r="7">
      <c r="A7" s="8" t="s">
        <v>39</v>
      </c>
      <c r="B7" s="9">
        <v>60.0</v>
      </c>
      <c r="C7" s="19" t="s">
        <v>10</v>
      </c>
      <c r="D7" s="20">
        <f>'1_Rohstoffliste'!F11</f>
        <v>0.0085</v>
      </c>
      <c r="E7" s="21">
        <f t="shared" si="1"/>
        <v>0.51</v>
      </c>
      <c r="F7" s="22" t="s">
        <v>37</v>
      </c>
    </row>
    <row r="8">
      <c r="A8" s="8" t="s">
        <v>40</v>
      </c>
      <c r="B8" s="9">
        <v>50.0</v>
      </c>
      <c r="C8" s="19" t="s">
        <v>12</v>
      </c>
      <c r="D8" s="20">
        <f>'1_Rohstoffliste'!F5</f>
        <v>0.00189</v>
      </c>
      <c r="E8" s="21">
        <f t="shared" si="1"/>
        <v>0.0945</v>
      </c>
      <c r="F8" s="22" t="s">
        <v>37</v>
      </c>
    </row>
    <row r="9">
      <c r="A9" s="8" t="s">
        <v>41</v>
      </c>
      <c r="B9" s="9">
        <v>20.0</v>
      </c>
      <c r="C9" s="19" t="s">
        <v>10</v>
      </c>
      <c r="D9" s="20">
        <f>'1_Rohstoffliste'!F7</f>
        <v>0.0189</v>
      </c>
      <c r="E9" s="21">
        <f t="shared" si="1"/>
        <v>0.378</v>
      </c>
      <c r="F9" s="22" t="s">
        <v>37</v>
      </c>
    </row>
    <row r="10">
      <c r="A10" s="8" t="s">
        <v>15</v>
      </c>
      <c r="B10" s="9">
        <v>30.0</v>
      </c>
      <c r="C10" s="19" t="s">
        <v>10</v>
      </c>
      <c r="D10" s="20">
        <f>'1_Rohstoffliste'!F8</f>
        <v>0.00149</v>
      </c>
      <c r="E10" s="21">
        <f t="shared" si="1"/>
        <v>0.0447</v>
      </c>
      <c r="F10" s="22" t="s">
        <v>37</v>
      </c>
    </row>
    <row r="11">
      <c r="A11" s="8" t="s">
        <v>16</v>
      </c>
      <c r="B11" s="9">
        <v>5.0</v>
      </c>
      <c r="C11" s="19" t="s">
        <v>10</v>
      </c>
      <c r="D11" s="20">
        <f>'1_Rohstoffliste'!F9</f>
        <v>0.0099</v>
      </c>
      <c r="E11" s="21">
        <f t="shared" si="1"/>
        <v>0.0495</v>
      </c>
      <c r="F11" s="22" t="s">
        <v>37</v>
      </c>
    </row>
    <row r="12">
      <c r="A12" s="8" t="s">
        <v>42</v>
      </c>
      <c r="B12" s="9">
        <v>10.0</v>
      </c>
      <c r="C12" s="19" t="s">
        <v>12</v>
      </c>
      <c r="D12" s="20">
        <f>'1_Rohstoffliste'!F10</f>
        <v>0.0079</v>
      </c>
      <c r="E12" s="21">
        <f t="shared" si="1"/>
        <v>0.079</v>
      </c>
      <c r="F12" s="22" t="s">
        <v>37</v>
      </c>
    </row>
    <row r="13">
      <c r="A13" s="8" t="s">
        <v>43</v>
      </c>
      <c r="B13" s="9">
        <v>2.0</v>
      </c>
      <c r="C13" s="19" t="s">
        <v>10</v>
      </c>
      <c r="D13" s="20">
        <f>'1_Rohstoffliste'!F12</f>
        <v>0.0658</v>
      </c>
      <c r="E13" s="21">
        <f t="shared" si="1"/>
        <v>0.1316</v>
      </c>
      <c r="F13" s="22" t="s">
        <v>37</v>
      </c>
    </row>
    <row r="14">
      <c r="A14" s="8" t="s">
        <v>20</v>
      </c>
      <c r="B14" s="9">
        <v>5.0</v>
      </c>
      <c r="C14" s="19" t="s">
        <v>10</v>
      </c>
      <c r="D14" s="20">
        <f>'1_Rohstoffliste'!F13</f>
        <v>0.00039</v>
      </c>
      <c r="E14" s="21">
        <f t="shared" si="1"/>
        <v>0.00195</v>
      </c>
      <c r="F14" s="22" t="s">
        <v>37</v>
      </c>
    </row>
    <row r="15">
      <c r="A15" s="8" t="s">
        <v>44</v>
      </c>
      <c r="B15" s="9">
        <v>3.0</v>
      </c>
      <c r="C15" s="19" t="s">
        <v>10</v>
      </c>
      <c r="D15" s="20">
        <f>'1_Rohstoffliste'!F14</f>
        <v>0.0129</v>
      </c>
      <c r="E15" s="21">
        <f t="shared" si="1"/>
        <v>0.0387</v>
      </c>
      <c r="F15" s="22" t="s">
        <v>37</v>
      </c>
    </row>
    <row r="16">
      <c r="A16" s="23" t="s">
        <v>45</v>
      </c>
      <c r="B16" s="24"/>
      <c r="C16" s="24"/>
      <c r="D16" s="24"/>
      <c r="E16" s="25">
        <f>SUM(E5:E15)</f>
        <v>2.21295</v>
      </c>
      <c r="F16" s="24"/>
    </row>
    <row r="17">
      <c r="A17" s="26" t="s">
        <v>46</v>
      </c>
      <c r="B17" s="27">
        <v>0.05</v>
      </c>
      <c r="E17" s="28">
        <f>E16*B17</f>
        <v>0.1106475</v>
      </c>
    </row>
    <row r="18">
      <c r="A18" s="29" t="s">
        <v>47</v>
      </c>
      <c r="E18" s="30">
        <f>E16+E17</f>
        <v>2.3235975</v>
      </c>
    </row>
    <row r="21" ht="15.75" customHeight="1">
      <c r="A21" s="16" t="s">
        <v>48</v>
      </c>
      <c r="B21" s="17"/>
      <c r="C21" s="17"/>
      <c r="D21" s="17"/>
      <c r="E21" s="17"/>
      <c r="F21" s="18"/>
    </row>
    <row r="22" ht="15.75" customHeight="1">
      <c r="A22" s="6" t="s">
        <v>31</v>
      </c>
      <c r="B22" s="6" t="s">
        <v>32</v>
      </c>
      <c r="C22" s="6" t="s">
        <v>6</v>
      </c>
      <c r="D22" s="6" t="s">
        <v>33</v>
      </c>
      <c r="E22" s="6" t="s">
        <v>34</v>
      </c>
      <c r="F22" s="6" t="s">
        <v>35</v>
      </c>
    </row>
    <row r="23" ht="15.75" customHeight="1">
      <c r="A23" s="8" t="s">
        <v>49</v>
      </c>
      <c r="B23" s="31">
        <v>50.0</v>
      </c>
      <c r="C23" s="19" t="s">
        <v>12</v>
      </c>
      <c r="D23" s="20">
        <f>'1_Rohstoffliste'!F15</f>
        <v>0.027</v>
      </c>
      <c r="E23" s="21">
        <f t="shared" ref="E23:E26" si="2">B23*D23</f>
        <v>1.35</v>
      </c>
      <c r="F23" s="22" t="s">
        <v>37</v>
      </c>
    </row>
    <row r="24" ht="15.75" customHeight="1">
      <c r="A24" s="8" t="s">
        <v>50</v>
      </c>
      <c r="B24" s="31">
        <v>200.0</v>
      </c>
      <c r="C24" s="19" t="s">
        <v>12</v>
      </c>
      <c r="D24" s="20">
        <f>'1_Rohstoffliste'!F16</f>
        <v>0.00445</v>
      </c>
      <c r="E24" s="21">
        <f t="shared" si="2"/>
        <v>0.89</v>
      </c>
      <c r="F24" s="22" t="s">
        <v>37</v>
      </c>
    </row>
    <row r="25" ht="15.75" customHeight="1">
      <c r="A25" s="8" t="s">
        <v>51</v>
      </c>
      <c r="B25" s="31">
        <v>0.25</v>
      </c>
      <c r="C25" s="19" t="s">
        <v>25</v>
      </c>
      <c r="D25" s="20">
        <f>'1_Rohstoffliste'!F17</f>
        <v>0.35</v>
      </c>
      <c r="E25" s="21">
        <f t="shared" si="2"/>
        <v>0.0875</v>
      </c>
      <c r="F25" s="22" t="s">
        <v>37</v>
      </c>
    </row>
    <row r="26" ht="15.75" customHeight="1">
      <c r="A26" s="8" t="s">
        <v>26</v>
      </c>
      <c r="B26" s="31">
        <v>100.0</v>
      </c>
      <c r="C26" s="19" t="s">
        <v>10</v>
      </c>
      <c r="D26" s="20">
        <f>'1_Rohstoffliste'!F18</f>
        <v>0.0012</v>
      </c>
      <c r="E26" s="21">
        <f t="shared" si="2"/>
        <v>0.12</v>
      </c>
      <c r="F26" s="22" t="s">
        <v>37</v>
      </c>
    </row>
    <row r="27" ht="15.75" customHeight="1">
      <c r="A27" s="23" t="s">
        <v>45</v>
      </c>
      <c r="B27" s="24"/>
      <c r="C27" s="24"/>
      <c r="D27" s="24"/>
      <c r="E27" s="25">
        <f>SUM(E23:E26)</f>
        <v>2.4475</v>
      </c>
      <c r="F27" s="24"/>
    </row>
    <row r="28" ht="15.75" customHeight="1">
      <c r="A28" s="26" t="s">
        <v>46</v>
      </c>
      <c r="B28" s="27">
        <v>0.05</v>
      </c>
      <c r="E28" s="28">
        <f>E27*B28</f>
        <v>0.122375</v>
      </c>
    </row>
    <row r="29" ht="15.75" customHeight="1">
      <c r="A29" s="29" t="s">
        <v>47</v>
      </c>
      <c r="E29" s="30">
        <f>E27+E28</f>
        <v>2.569875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F1"/>
    <mergeCell ref="A3:F3"/>
    <mergeCell ref="A21:F21"/>
  </mergeCell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7AE60"/>
    <pageSetUpPr/>
  </sheetPr>
  <sheetViews>
    <sheetView workbookViewId="0"/>
  </sheetViews>
  <sheetFormatPr customHeight="1" defaultColWidth="14.43" defaultRowHeight="15.0"/>
  <cols>
    <col customWidth="1" min="1" max="1" width="22.0"/>
    <col customWidth="1" min="2" max="2" width="20.0"/>
    <col customWidth="1" min="3" max="3" width="14.0"/>
    <col customWidth="1" min="4" max="4" width="18.0"/>
    <col customWidth="1" min="5" max="7" width="14.0"/>
    <col customWidth="1" min="8" max="26" width="8.71"/>
  </cols>
  <sheetData>
    <row r="1" ht="30.0" customHeight="1">
      <c r="A1" s="15" t="s">
        <v>52</v>
      </c>
    </row>
    <row r="2">
      <c r="A2" s="5"/>
      <c r="B2" s="5"/>
      <c r="C2" s="5"/>
      <c r="D2" s="5"/>
      <c r="E2" s="5"/>
      <c r="F2" s="5"/>
      <c r="G2" s="5"/>
    </row>
    <row r="3">
      <c r="A3" s="32" t="s">
        <v>53</v>
      </c>
      <c r="B3" s="18"/>
      <c r="C3" s="5"/>
      <c r="D3" s="5"/>
      <c r="E3" s="5"/>
      <c r="F3" s="5"/>
      <c r="G3" s="5"/>
    </row>
    <row r="4">
      <c r="A4" s="26" t="s">
        <v>54</v>
      </c>
      <c r="B4" s="33">
        <v>0.07</v>
      </c>
      <c r="C4" s="5"/>
      <c r="D4" s="5"/>
      <c r="E4" s="5"/>
      <c r="F4" s="5"/>
      <c r="G4" s="5"/>
    </row>
    <row r="5">
      <c r="A5" s="26" t="s">
        <v>55</v>
      </c>
      <c r="B5" s="33">
        <v>0.19</v>
      </c>
      <c r="C5" s="5"/>
      <c r="D5" s="5"/>
      <c r="E5" s="5"/>
      <c r="F5" s="5"/>
      <c r="G5" s="5"/>
    </row>
    <row r="6">
      <c r="A6" s="5"/>
      <c r="B6" s="5"/>
      <c r="C6" s="5"/>
      <c r="D6" s="5"/>
      <c r="E6" s="5"/>
      <c r="F6" s="5"/>
      <c r="G6" s="5"/>
    </row>
    <row r="7">
      <c r="A7" s="6" t="s">
        <v>56</v>
      </c>
      <c r="B7" s="6" t="s">
        <v>57</v>
      </c>
      <c r="C7" s="6" t="s">
        <v>58</v>
      </c>
      <c r="D7" s="6" t="s">
        <v>59</v>
      </c>
      <c r="E7" s="6" t="s">
        <v>60</v>
      </c>
      <c r="F7" s="6" t="s">
        <v>61</v>
      </c>
      <c r="G7" s="6" t="s">
        <v>62</v>
      </c>
    </row>
    <row r="8">
      <c r="A8" s="23" t="s">
        <v>63</v>
      </c>
      <c r="B8" s="34">
        <f>'2_Rezeptkalkulation'!E18</f>
        <v>2.3235975</v>
      </c>
      <c r="C8" s="35">
        <v>0.28</v>
      </c>
      <c r="D8" s="36">
        <f t="shared" ref="D8:D9" si="1">1/C8</f>
        <v>3.571428571</v>
      </c>
      <c r="E8" s="21">
        <f t="shared" ref="E8:E9" si="2">B8*D8</f>
        <v>8.2985625</v>
      </c>
      <c r="F8" s="37">
        <f>$B$4</f>
        <v>0.07</v>
      </c>
      <c r="G8" s="38">
        <f t="shared" ref="G8:G9" si="3">E8*(1+F8)</f>
        <v>8.879461875</v>
      </c>
    </row>
    <row r="9">
      <c r="A9" s="23" t="s">
        <v>64</v>
      </c>
      <c r="B9" s="34">
        <f>'2_Rezeptkalkulation'!E27</f>
        <v>2.4475</v>
      </c>
      <c r="C9" s="35">
        <v>0.18</v>
      </c>
      <c r="D9" s="36">
        <f t="shared" si="1"/>
        <v>5.555555556</v>
      </c>
      <c r="E9" s="21">
        <f t="shared" si="2"/>
        <v>13.59722222</v>
      </c>
      <c r="F9" s="37">
        <f>$B$5</f>
        <v>0.19</v>
      </c>
      <c r="G9" s="38">
        <f t="shared" si="3"/>
        <v>16.18069444</v>
      </c>
    </row>
    <row r="10">
      <c r="A10" s="39" t="s">
        <v>65</v>
      </c>
      <c r="B10" s="40"/>
      <c r="C10" s="41">
        <v>0.25</v>
      </c>
      <c r="D10" s="42">
        <f t="shared" ref="D10:D12" si="4">IF(C10=0,"",1/C10)</f>
        <v>4</v>
      </c>
      <c r="E10" s="43" t="str">
        <f t="shared" ref="E10:E12" si="5">IF(B10=0,"",B10*D10)</f>
        <v/>
      </c>
      <c r="F10" s="37">
        <f t="shared" ref="F10:F12" si="6">$B$4</f>
        <v>0.07</v>
      </c>
      <c r="G10" s="43" t="str">
        <f t="shared" ref="G10:G12" si="7">IF(E10="","",E10*(1+F10))</f>
        <v/>
      </c>
    </row>
    <row r="11">
      <c r="A11" s="39" t="s">
        <v>66</v>
      </c>
      <c r="B11" s="40"/>
      <c r="C11" s="41">
        <v>0.25</v>
      </c>
      <c r="D11" s="42">
        <f t="shared" si="4"/>
        <v>4</v>
      </c>
      <c r="E11" s="43" t="str">
        <f t="shared" si="5"/>
        <v/>
      </c>
      <c r="F11" s="37">
        <f t="shared" si="6"/>
        <v>0.07</v>
      </c>
      <c r="G11" s="43" t="str">
        <f t="shared" si="7"/>
        <v/>
      </c>
    </row>
    <row r="12">
      <c r="A12" s="39" t="s">
        <v>67</v>
      </c>
      <c r="B12" s="40"/>
      <c r="C12" s="41">
        <v>0.25</v>
      </c>
      <c r="D12" s="42">
        <f t="shared" si="4"/>
        <v>4</v>
      </c>
      <c r="E12" s="43" t="str">
        <f t="shared" si="5"/>
        <v/>
      </c>
      <c r="F12" s="37">
        <f t="shared" si="6"/>
        <v>0.07</v>
      </c>
      <c r="G12" s="43" t="str">
        <f t="shared" si="7"/>
        <v/>
      </c>
    </row>
    <row r="13">
      <c r="A13" s="5"/>
      <c r="B13" s="5"/>
      <c r="C13" s="5"/>
      <c r="D13" s="5"/>
      <c r="E13" s="5"/>
      <c r="F13" s="5"/>
      <c r="G13" s="5"/>
    </row>
    <row r="14">
      <c r="A14" s="44" t="s">
        <v>68</v>
      </c>
      <c r="B14" s="5"/>
      <c r="C14" s="5"/>
      <c r="D14" s="5"/>
      <c r="E14" s="5"/>
      <c r="F14" s="5"/>
      <c r="G14" s="5"/>
    </row>
    <row r="15">
      <c r="A15" s="45" t="s">
        <v>69</v>
      </c>
      <c r="B15" s="5"/>
      <c r="C15" s="5"/>
      <c r="D15" s="5"/>
      <c r="E15" s="5"/>
      <c r="F15" s="5"/>
      <c r="G15" s="5"/>
    </row>
    <row r="16">
      <c r="A16" s="45" t="s">
        <v>70</v>
      </c>
      <c r="B16" s="5"/>
      <c r="C16" s="5"/>
      <c r="D16" s="5"/>
      <c r="E16" s="5"/>
      <c r="F16" s="5"/>
      <c r="G16" s="5"/>
    </row>
    <row r="17">
      <c r="A17" s="45" t="s">
        <v>71</v>
      </c>
      <c r="B17" s="5"/>
      <c r="C17" s="5"/>
      <c r="D17" s="5"/>
      <c r="E17" s="5"/>
      <c r="F17" s="5"/>
      <c r="G17" s="5"/>
    </row>
    <row r="18">
      <c r="A18" s="5"/>
      <c r="B18" s="5"/>
      <c r="C18" s="5"/>
      <c r="D18" s="5"/>
      <c r="E18" s="5"/>
      <c r="F18" s="5"/>
      <c r="G18" s="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G1"/>
    <mergeCell ref="A3:B3"/>
  </mergeCells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67E22"/>
    <pageSetUpPr/>
  </sheetPr>
  <sheetViews>
    <sheetView workbookViewId="0"/>
  </sheetViews>
  <sheetFormatPr customHeight="1" defaultColWidth="14.43" defaultRowHeight="15.0"/>
  <cols>
    <col customWidth="1" min="1" max="1" width="39.0"/>
    <col customWidth="1" min="2" max="2" width="22.0"/>
    <col customWidth="1" min="3" max="3" width="20.0"/>
    <col customWidth="1" min="4" max="4" width="28.0"/>
    <col customWidth="1" min="5" max="5" width="12.0"/>
    <col customWidth="1" min="6" max="6" width="28.0"/>
    <col customWidth="1" min="7" max="26" width="8.71"/>
  </cols>
  <sheetData>
    <row r="1" ht="30.0" customHeight="1">
      <c r="A1" s="15" t="s">
        <v>72</v>
      </c>
    </row>
    <row r="2">
      <c r="A2" s="5"/>
      <c r="B2" s="5"/>
      <c r="C2" s="5"/>
      <c r="D2" s="5"/>
      <c r="E2" s="5"/>
      <c r="F2" s="5"/>
      <c r="G2" s="5"/>
      <c r="H2" s="5"/>
    </row>
    <row r="3">
      <c r="A3" s="32" t="s">
        <v>73</v>
      </c>
      <c r="B3" s="17"/>
      <c r="C3" s="17"/>
      <c r="D3" s="17"/>
      <c r="E3" s="17"/>
      <c r="F3" s="18"/>
      <c r="G3" s="5"/>
      <c r="H3" s="5"/>
    </row>
    <row r="4">
      <c r="A4" s="6" t="s">
        <v>74</v>
      </c>
      <c r="B4" s="6" t="s">
        <v>75</v>
      </c>
      <c r="C4" s="6" t="s">
        <v>57</v>
      </c>
      <c r="D4" s="46" t="s">
        <v>76</v>
      </c>
      <c r="E4" s="46" t="s">
        <v>77</v>
      </c>
      <c r="F4" s="6" t="s">
        <v>78</v>
      </c>
      <c r="G4" s="5"/>
      <c r="H4" s="5"/>
    </row>
    <row r="5">
      <c r="A5" s="23" t="s">
        <v>63</v>
      </c>
      <c r="B5" s="34">
        <f>'3_Verkaufspreis'!E8</f>
        <v>8.2985625</v>
      </c>
      <c r="C5" s="34">
        <f>'3_Verkaufspreis'!B8</f>
        <v>2.3235975</v>
      </c>
      <c r="D5" s="47">
        <f t="shared" ref="D5:D9" si="1">B5-C5</f>
        <v>5.974965</v>
      </c>
      <c r="E5" s="48">
        <f t="shared" ref="E5:E9" si="2">IF(B5=0,"",D5/B5)</f>
        <v>0.72</v>
      </c>
      <c r="F5" s="49">
        <v>120.0</v>
      </c>
      <c r="G5" s="5"/>
      <c r="H5" s="5"/>
    </row>
    <row r="6">
      <c r="A6" s="23" t="s">
        <v>64</v>
      </c>
      <c r="B6" s="34">
        <f>'3_Verkaufspreis'!E9</f>
        <v>13.59722222</v>
      </c>
      <c r="C6" s="34">
        <f>'3_Verkaufspreis'!B9</f>
        <v>2.4475</v>
      </c>
      <c r="D6" s="47">
        <f t="shared" si="1"/>
        <v>11.14972222</v>
      </c>
      <c r="E6" s="48">
        <f t="shared" si="2"/>
        <v>0.82</v>
      </c>
      <c r="F6" s="49">
        <v>200.0</v>
      </c>
      <c r="G6" s="5"/>
      <c r="H6" s="5"/>
    </row>
    <row r="7">
      <c r="A7" s="39" t="s">
        <v>65</v>
      </c>
      <c r="B7" s="40"/>
      <c r="C7" s="40"/>
      <c r="D7" s="43">
        <f t="shared" si="1"/>
        <v>0</v>
      </c>
      <c r="E7" s="50" t="str">
        <f t="shared" si="2"/>
        <v/>
      </c>
      <c r="F7" s="40"/>
      <c r="G7" s="5"/>
      <c r="H7" s="5"/>
    </row>
    <row r="8">
      <c r="A8" s="39" t="s">
        <v>66</v>
      </c>
      <c r="B8" s="40"/>
      <c r="C8" s="40"/>
      <c r="D8" s="43">
        <f t="shared" si="1"/>
        <v>0</v>
      </c>
      <c r="E8" s="50" t="str">
        <f t="shared" si="2"/>
        <v/>
      </c>
      <c r="F8" s="40"/>
      <c r="G8" s="5"/>
      <c r="H8" s="5"/>
    </row>
    <row r="9">
      <c r="A9" s="39" t="s">
        <v>67</v>
      </c>
      <c r="B9" s="40"/>
      <c r="C9" s="40"/>
      <c r="D9" s="43">
        <f t="shared" si="1"/>
        <v>0</v>
      </c>
      <c r="E9" s="50" t="str">
        <f t="shared" si="2"/>
        <v/>
      </c>
      <c r="F9" s="40"/>
      <c r="G9" s="5"/>
      <c r="H9" s="5"/>
    </row>
    <row r="10">
      <c r="A10" s="51"/>
      <c r="B10" s="40"/>
      <c r="C10" s="40"/>
      <c r="D10" s="52"/>
      <c r="E10" s="40"/>
      <c r="F10" s="40"/>
      <c r="G10" s="5"/>
      <c r="H10" s="5"/>
    </row>
    <row r="11">
      <c r="A11" s="5"/>
      <c r="B11" s="5"/>
      <c r="C11" s="5"/>
      <c r="D11" s="5"/>
      <c r="E11" s="5"/>
      <c r="F11" s="5"/>
      <c r="G11" s="5"/>
      <c r="H11" s="5"/>
    </row>
    <row r="12" ht="15.75" customHeight="1">
      <c r="A12" s="5"/>
      <c r="B12" s="5"/>
      <c r="C12" s="5"/>
      <c r="D12" s="5"/>
      <c r="E12" s="5"/>
      <c r="F12" s="5"/>
      <c r="G12" s="5"/>
      <c r="H12" s="5"/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2">
    <mergeCell ref="A1:H1"/>
    <mergeCell ref="A3:F3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2026-02-27T10:30:28Z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